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U:\Spirits of Nature\Marketing\Homepage\"/>
    </mc:Choice>
  </mc:AlternateContent>
  <xr:revisionPtr revIDLastSave="0" documentId="13_ncr:1_{5952634E-0F5A-41F3-A252-BF7F3A14FF67}" xr6:coauthVersionLast="47" xr6:coauthVersionMax="47" xr10:uidLastSave="{00000000-0000-0000-0000-000000000000}"/>
  <bookViews>
    <workbookView xWindow="-110" yWindow="-110" windowWidth="19420" windowHeight="10420" firstSheet="1" activeTab="1" xr2:uid="{B31DDF8B-F129-4724-A76F-E49573427717}"/>
  </bookViews>
  <sheets>
    <sheet name="Basis Öle" sheetId="1" state="hidden" r:id="rId1"/>
    <sheet name="Seifenrechner" sheetId="2" r:id="rId2"/>
  </sheets>
  <definedNames>
    <definedName name="_xlnm._FilterDatabase" localSheetId="0" hidden="1">'Basis Öle'!$A$6:$R$56</definedName>
    <definedName name="_xlnm.Print_Area" localSheetId="1">Seifenrechner!$B$3:$E$21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C14" i="2"/>
  <c r="C13" i="2"/>
  <c r="C12" i="2"/>
  <c r="C11" i="2"/>
  <c r="C10" i="2"/>
  <c r="C9" i="2"/>
  <c r="C8" i="2"/>
  <c r="B16" i="2"/>
  <c r="C16" i="2" s="1"/>
  <c r="G15" i="2"/>
  <c r="I15" i="2" s="1"/>
  <c r="E15" i="2"/>
  <c r="N15" i="2" s="1"/>
  <c r="G14" i="2"/>
  <c r="I14" i="2" s="1"/>
  <c r="E14" i="2"/>
  <c r="N14" i="2" s="1"/>
  <c r="G13" i="2"/>
  <c r="I13" i="2" s="1"/>
  <c r="E13" i="2"/>
  <c r="O13" i="2" s="1"/>
  <c r="G12" i="2"/>
  <c r="I12" i="2" s="1"/>
  <c r="E12" i="2"/>
  <c r="O12" i="2" s="1"/>
  <c r="G11" i="2"/>
  <c r="I11" i="2" s="1"/>
  <c r="E11" i="2"/>
  <c r="N11" i="2" s="1"/>
  <c r="G10" i="2"/>
  <c r="I10" i="2" s="1"/>
  <c r="E10" i="2"/>
  <c r="N10" i="2" s="1"/>
  <c r="G9" i="2"/>
  <c r="I9" i="2" s="1"/>
  <c r="E9" i="2"/>
  <c r="O9" i="2" s="1"/>
  <c r="G8" i="2"/>
  <c r="H8" i="2" s="1"/>
  <c r="J8" i="2" s="1"/>
  <c r="E8" i="2"/>
  <c r="M8" i="2" s="1"/>
  <c r="M9" i="2" l="1"/>
  <c r="O10" i="2"/>
  <c r="K10" i="2"/>
  <c r="I8" i="2"/>
  <c r="I16" i="2" s="1"/>
  <c r="B17" i="2" s="1"/>
  <c r="C17" i="2" s="1"/>
  <c r="O11" i="2"/>
  <c r="L10" i="2"/>
  <c r="L9" i="2"/>
  <c r="M10" i="2"/>
  <c r="K13" i="2"/>
  <c r="K14" i="2"/>
  <c r="K15" i="2"/>
  <c r="H12" i="2"/>
  <c r="J12" i="2" s="1"/>
  <c r="L13" i="2"/>
  <c r="L14" i="2"/>
  <c r="O15" i="2"/>
  <c r="M13" i="2"/>
  <c r="O14" i="2"/>
  <c r="H13" i="2"/>
  <c r="J13" i="2" s="1"/>
  <c r="H14" i="2"/>
  <c r="J14" i="2" s="1"/>
  <c r="H9" i="2"/>
  <c r="J9" i="2" s="1"/>
  <c r="O8" i="2"/>
  <c r="H11" i="2"/>
  <c r="J11" i="2" s="1"/>
  <c r="K12" i="2"/>
  <c r="N13" i="2"/>
  <c r="L15" i="2"/>
  <c r="K9" i="2"/>
  <c r="L12" i="2"/>
  <c r="M15" i="2"/>
  <c r="M12" i="2"/>
  <c r="H10" i="2"/>
  <c r="J10" i="2" s="1"/>
  <c r="N8" i="2"/>
  <c r="K11" i="2"/>
  <c r="N12" i="2"/>
  <c r="K8" i="2"/>
  <c r="N9" i="2"/>
  <c r="L11" i="2"/>
  <c r="M14" i="2"/>
  <c r="H15" i="2"/>
  <c r="J15" i="2" s="1"/>
  <c r="L8" i="2"/>
  <c r="M11" i="2"/>
  <c r="O16" i="2" l="1"/>
  <c r="O20" i="2" s="1"/>
  <c r="M16" i="2"/>
  <c r="M20" i="2" s="1"/>
  <c r="L16" i="2"/>
  <c r="L20" i="2" s="1"/>
  <c r="J16" i="2"/>
  <c r="N16" i="2"/>
  <c r="N20" i="2" s="1"/>
  <c r="B21" i="2"/>
  <c r="K16" i="2"/>
  <c r="K20" i="2" s="1"/>
</calcChain>
</file>

<file path=xl/sharedStrings.xml><?xml version="1.0" encoding="utf-8"?>
<sst xmlns="http://schemas.openxmlformats.org/spreadsheetml/2006/main" count="106" uniqueCount="95">
  <si>
    <t>Schaumstabilität</t>
  </si>
  <si>
    <t>Schaumvolumen</t>
  </si>
  <si>
    <t>Pflege</t>
  </si>
  <si>
    <t>Reinigung</t>
  </si>
  <si>
    <t>Härte</t>
  </si>
  <si>
    <t>Bezeichnung</t>
  </si>
  <si>
    <t>KOH</t>
  </si>
  <si>
    <t>NAOH</t>
  </si>
  <si>
    <t>Jodzahl</t>
  </si>
  <si>
    <t>Laurinäure</t>
  </si>
  <si>
    <t>Myristinsäure</t>
  </si>
  <si>
    <t>Palmitinsäure</t>
  </si>
  <si>
    <t>Stearinsäure</t>
  </si>
  <si>
    <t>Rizinolsäure</t>
  </si>
  <si>
    <t>Ölsäure</t>
  </si>
  <si>
    <t>Linolsäure</t>
  </si>
  <si>
    <t>Linolensäure</t>
  </si>
  <si>
    <t>UVS</t>
  </si>
  <si>
    <t>Schaum-volumen</t>
  </si>
  <si>
    <t>Schaum-stabilität</t>
  </si>
  <si>
    <t>Aprikosenkernöl</t>
  </si>
  <si>
    <t>Arganöl</t>
  </si>
  <si>
    <t>Avocadoöl</t>
  </si>
  <si>
    <t>Babassuöl</t>
  </si>
  <si>
    <t>Baumwollsamenöl</t>
  </si>
  <si>
    <t>Bienenwachs</t>
  </si>
  <si>
    <t>Borretschsamenöl</t>
  </si>
  <si>
    <t>Calophyllumöl</t>
  </si>
  <si>
    <t>6-10</t>
  </si>
  <si>
    <t>Chaulmoograöl</t>
  </si>
  <si>
    <t>Cupuacubutter</t>
  </si>
  <si>
    <t>Distelöl</t>
  </si>
  <si>
    <t>Erdnussöl</t>
  </si>
  <si>
    <t>Hanföl</t>
  </si>
  <si>
    <t>Haselnussöl</t>
  </si>
  <si>
    <t>Johannisbeersamenöl</t>
  </si>
  <si>
    <t>Jojobaöl</t>
  </si>
  <si>
    <t>Kaffeebohnenöl</t>
  </si>
  <si>
    <t>Kakaobutter</t>
  </si>
  <si>
    <t>Kiwisamenöl</t>
  </si>
  <si>
    <t>Kokosöl</t>
  </si>
  <si>
    <t>Kokumbutter</t>
  </si>
  <si>
    <t>Kukuinussöl</t>
  </si>
  <si>
    <t>Kürbiskernöl</t>
  </si>
  <si>
    <t>Lanolin</t>
  </si>
  <si>
    <t>Leinsamenöl</t>
  </si>
  <si>
    <t>Lorbeeröl</t>
  </si>
  <si>
    <t>Macadamianussöl</t>
  </si>
  <si>
    <t>Maiskeimöl</t>
  </si>
  <si>
    <t>Mandelöl</t>
  </si>
  <si>
    <t>Mangobutter</t>
  </si>
  <si>
    <t>Marulaöl</t>
  </si>
  <si>
    <t>Mohnsamenöl</t>
  </si>
  <si>
    <t>Nachtkerzenöl</t>
  </si>
  <si>
    <t>NaOH</t>
  </si>
  <si>
    <t>Olivenöl</t>
  </si>
  <si>
    <t>Palmkernöl</t>
  </si>
  <si>
    <t>Palmöl</t>
  </si>
  <si>
    <t>Pfirsichkernöl</t>
  </si>
  <si>
    <t>Rapsöl</t>
  </si>
  <si>
    <t>Reiskeimöl</t>
  </si>
  <si>
    <t>Rizinusöl</t>
  </si>
  <si>
    <t>Sesamöl</t>
  </si>
  <si>
    <t>Sheabutter</t>
  </si>
  <si>
    <t>Sojaöl</t>
  </si>
  <si>
    <t>Sonnenblumenöl</t>
  </si>
  <si>
    <t>Teesamenöl</t>
  </si>
  <si>
    <t>Traubenkernöl</t>
  </si>
  <si>
    <t>Überfettungsgrad</t>
  </si>
  <si>
    <t>Walnußöl</t>
  </si>
  <si>
    <t>Weizenkeimöl</t>
  </si>
  <si>
    <t>Wildrosenöl</t>
  </si>
  <si>
    <t>Menge</t>
  </si>
  <si>
    <t>ME</t>
  </si>
  <si>
    <t>Rohstoff</t>
  </si>
  <si>
    <t>%</t>
  </si>
  <si>
    <t>Verseifungszahlen</t>
  </si>
  <si>
    <t>Seifenleim</t>
  </si>
  <si>
    <t>Reinigung/Waschkraft</t>
  </si>
  <si>
    <t>g</t>
  </si>
  <si>
    <t>Wasser</t>
  </si>
  <si>
    <t>Summen</t>
  </si>
  <si>
    <t>optimale Werte</t>
  </si>
  <si>
    <t>30 - 54</t>
  </si>
  <si>
    <t>12 - 22</t>
  </si>
  <si>
    <t>44 - 77</t>
  </si>
  <si>
    <t>14 - 45</t>
  </si>
  <si>
    <t>16 - 35</t>
  </si>
  <si>
    <t>Check</t>
  </si>
  <si>
    <t>Name der Seife</t>
  </si>
  <si>
    <t>Gesamtmenge</t>
  </si>
  <si>
    <t>Werte bzw. Texte in blau hinterlegte Zellen eintragen bzw. Rohstoff auswählen</t>
  </si>
  <si>
    <t>Checks sollten alle "OK" sein</t>
  </si>
  <si>
    <t>Kurzanleitung</t>
  </si>
  <si>
    <t>Carnaubawachs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</si>
</sst>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Verdana"/>
      <family val="2"/>
    </font>
    <font>
      <sz val="10"/>
      <name val="Verdana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b/>
      <sz val="14"/>
      <color rgb="FFC0504D"/>
      <name val="Verdana"/>
      <family val="2"/>
    </font>
    <font>
      <sz val="14"/>
      <color rgb="FF000000"/>
      <name val="Verdana"/>
      <family val="2"/>
    </font>
    <font>
      <b/>
      <sz val="11"/>
      <color rgb="FF000000"/>
      <name val="Verdana"/>
      <family val="2"/>
    </font>
    <font>
      <u/>
      <sz val="11"/>
      <color rgb="FF000000"/>
      <name val="Verdana"/>
      <family val="2"/>
    </font>
    <font>
      <b/>
      <u/>
      <sz val="11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3" fillId="4" borderId="0" xfId="0" applyFont="1" applyFill="1" applyAlignment="1">
      <alignment horizontal="centerContinuous" vertical="center"/>
    </xf>
    <xf numFmtId="0" fontId="3" fillId="5" borderId="0" xfId="0" applyFont="1" applyFill="1" applyAlignment="1">
      <alignment horizontal="centerContinuous" vertical="center"/>
    </xf>
    <xf numFmtId="0" fontId="3" fillId="6" borderId="0" xfId="0" applyFont="1" applyFill="1" applyAlignment="1">
      <alignment horizontal="centerContinuous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Continuous" vertical="center" wrapText="1"/>
    </xf>
    <xf numFmtId="0" fontId="4" fillId="2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4" fontId="4" fillId="0" borderId="0" xfId="0" quotePrefix="1" applyNumberFormat="1" applyFont="1" applyAlignment="1">
      <alignment horizontal="center"/>
    </xf>
    <xf numFmtId="4" fontId="4" fillId="6" borderId="0" xfId="0" quotePrefix="1" applyNumberFormat="1" applyFont="1" applyFill="1" applyAlignment="1">
      <alignment horizontal="center"/>
    </xf>
    <xf numFmtId="4" fontId="4" fillId="5" borderId="0" xfId="0" quotePrefix="1" applyNumberFormat="1" applyFont="1" applyFill="1" applyAlignment="1">
      <alignment horizontal="center"/>
    </xf>
    <xf numFmtId="4" fontId="4" fillId="4" borderId="0" xfId="0" quotePrefix="1" applyNumberFormat="1" applyFont="1" applyFill="1" applyAlignment="1">
      <alignment horizontal="center"/>
    </xf>
    <xf numFmtId="4" fontId="4" fillId="3" borderId="0" xfId="0" quotePrefix="1" applyNumberFormat="1" applyFont="1" applyFill="1" applyAlignment="1">
      <alignment horizontal="center"/>
    </xf>
    <xf numFmtId="4" fontId="4" fillId="2" borderId="0" xfId="0" quotePrefix="1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9" fillId="0" borderId="0" xfId="0" applyFont="1" applyAlignment="1">
      <alignment horizontal="left"/>
    </xf>
    <xf numFmtId="164" fontId="5" fillId="0" borderId="0" xfId="0" applyNumberFormat="1" applyFont="1"/>
    <xf numFmtId="165" fontId="5" fillId="0" borderId="0" xfId="1" applyNumberFormat="1" applyFont="1" applyFill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164" fontId="5" fillId="0" borderId="0" xfId="0" applyNumberFormat="1" applyFont="1" applyProtection="1">
      <protection hidden="1"/>
    </xf>
    <xf numFmtId="9" fontId="5" fillId="7" borderId="0" xfId="1" applyFont="1" applyFill="1" applyProtection="1">
      <protection locked="0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164" fontId="5" fillId="7" borderId="0" xfId="0" applyNumberFormat="1" applyFont="1" applyFill="1" applyProtection="1">
      <protection locked="0"/>
    </xf>
    <xf numFmtId="0" fontId="5" fillId="7" borderId="0" xfId="0" applyFont="1" applyFill="1" applyProtection="1">
      <protection locked="0"/>
    </xf>
    <xf numFmtId="165" fontId="5" fillId="0" borderId="0" xfId="1" applyNumberFormat="1" applyFont="1" applyFill="1" applyBorder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4" fontId="5" fillId="0" borderId="0" xfId="0" applyNumberFormat="1" applyFont="1" applyProtection="1">
      <protection hidden="1"/>
    </xf>
    <xf numFmtId="4" fontId="9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1" fillId="0" borderId="0" xfId="0" applyFont="1"/>
    <xf numFmtId="0" fontId="9" fillId="8" borderId="0" xfId="0" applyFont="1" applyFill="1"/>
    <xf numFmtId="164" fontId="9" fillId="0" borderId="2" xfId="0" applyNumberFormat="1" applyFont="1" applyBorder="1" applyProtection="1">
      <protection hidden="1"/>
    </xf>
    <xf numFmtId="0" fontId="10" fillId="0" borderId="0" xfId="0" applyFont="1" applyProtection="1">
      <protection hidden="1"/>
    </xf>
    <xf numFmtId="0" fontId="7" fillId="7" borderId="0" xfId="0" applyFont="1" applyFill="1" applyAlignment="1" applyProtection="1">
      <protection locked="0"/>
    </xf>
    <xf numFmtId="0" fontId="0" fillId="7" borderId="0" xfId="0" applyFill="1" applyAlignment="1" applyProtection="1">
      <protection locked="0"/>
    </xf>
    <xf numFmtId="0" fontId="9" fillId="7" borderId="0" xfId="0" applyFont="1" applyFill="1" applyAlignment="1" applyProtection="1">
      <protection hidden="1"/>
    </xf>
    <xf numFmtId="0" fontId="2" fillId="7" borderId="0" xfId="0" applyFont="1" applyFill="1" applyAlignment="1" applyProtection="1">
      <protection hidden="1"/>
    </xf>
  </cellXfs>
  <cellStyles count="2">
    <cellStyle name="Prozent" xfId="1" builtinId="5"/>
    <cellStyle name="Standard" xfId="0" builtinId="0"/>
  </cellStyles>
  <dxfs count="4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D5DD6-F188-42EB-B988-0169821ECF13}">
  <sheetPr>
    <tabColor rgb="FFC00000"/>
  </sheetPr>
  <dimension ref="A1:R56"/>
  <sheetViews>
    <sheetView workbookViewId="0">
      <pane ySplit="6" topLeftCell="A7" activePane="bottomLeft" state="frozen"/>
      <selection activeCell="C7" sqref="C7"/>
      <selection pane="bottomLeft"/>
    </sheetView>
  </sheetViews>
  <sheetFormatPr baseColWidth="10" defaultColWidth="11.453125" defaultRowHeight="13.5" x14ac:dyDescent="0.25"/>
  <cols>
    <col min="1" max="1" width="25.81640625" style="1" customWidth="1"/>
    <col min="2" max="16384" width="11.453125" style="1"/>
  </cols>
  <sheetData>
    <row r="1" spans="1:18" x14ac:dyDescent="0.25">
      <c r="G1" s="2" t="s">
        <v>0</v>
      </c>
      <c r="H1" s="2"/>
      <c r="I1" s="2"/>
    </row>
    <row r="2" spans="1:18" x14ac:dyDescent="0.25">
      <c r="E2" s="3" t="s">
        <v>1</v>
      </c>
      <c r="F2" s="3"/>
    </row>
    <row r="3" spans="1:18" x14ac:dyDescent="0.25">
      <c r="I3" s="4" t="s">
        <v>2</v>
      </c>
      <c r="J3" s="4"/>
      <c r="K3" s="4"/>
      <c r="L3" s="4"/>
    </row>
    <row r="4" spans="1:18" x14ac:dyDescent="0.25">
      <c r="E4" s="5" t="s">
        <v>3</v>
      </c>
      <c r="F4" s="5"/>
    </row>
    <row r="5" spans="1:18" x14ac:dyDescent="0.25">
      <c r="E5" s="6" t="s">
        <v>4</v>
      </c>
      <c r="F5" s="6"/>
      <c r="G5" s="6"/>
      <c r="H5" s="6"/>
    </row>
    <row r="6" spans="1:18" ht="27" x14ac:dyDescent="0.25">
      <c r="A6" s="7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9" t="s">
        <v>4</v>
      </c>
      <c r="O6" s="10" t="s">
        <v>3</v>
      </c>
      <c r="P6" s="11" t="s">
        <v>2</v>
      </c>
      <c r="Q6" s="12" t="s">
        <v>18</v>
      </c>
      <c r="R6" s="13" t="s">
        <v>19</v>
      </c>
    </row>
    <row r="7" spans="1:18" ht="14" x14ac:dyDescent="0.3">
      <c r="A7" s="14" t="s">
        <v>20</v>
      </c>
      <c r="B7" s="8">
        <v>192</v>
      </c>
      <c r="C7" s="15">
        <v>0.13500000000000001</v>
      </c>
      <c r="D7" s="16">
        <v>102</v>
      </c>
      <c r="E7" s="17">
        <v>0</v>
      </c>
      <c r="F7" s="17">
        <v>0</v>
      </c>
      <c r="G7" s="17">
        <v>5</v>
      </c>
      <c r="H7" s="17">
        <v>2</v>
      </c>
      <c r="I7" s="17">
        <v>0</v>
      </c>
      <c r="J7" s="17">
        <v>66</v>
      </c>
      <c r="K7" s="17">
        <v>26</v>
      </c>
      <c r="L7" s="17">
        <v>0</v>
      </c>
      <c r="M7" s="17">
        <v>1</v>
      </c>
      <c r="N7" s="18">
        <v>7</v>
      </c>
      <c r="O7" s="19">
        <v>0</v>
      </c>
      <c r="P7" s="20">
        <v>92</v>
      </c>
      <c r="Q7" s="21">
        <v>0</v>
      </c>
      <c r="R7" s="22">
        <v>7</v>
      </c>
    </row>
    <row r="8" spans="1:18" ht="14" x14ac:dyDescent="0.3">
      <c r="A8" s="14" t="s">
        <v>21</v>
      </c>
      <c r="B8" s="8">
        <v>195</v>
      </c>
      <c r="C8" s="15">
        <v>0.13900000000000001</v>
      </c>
      <c r="D8" s="16">
        <v>98</v>
      </c>
      <c r="E8" s="17">
        <v>0</v>
      </c>
      <c r="F8" s="17">
        <v>4</v>
      </c>
      <c r="G8" s="17">
        <v>12</v>
      </c>
      <c r="H8" s="17">
        <v>6</v>
      </c>
      <c r="I8" s="17">
        <v>0</v>
      </c>
      <c r="J8" s="17">
        <v>45</v>
      </c>
      <c r="K8" s="17">
        <v>35</v>
      </c>
      <c r="L8" s="17">
        <v>0</v>
      </c>
      <c r="M8" s="17">
        <v>1</v>
      </c>
      <c r="N8" s="18">
        <v>22</v>
      </c>
      <c r="O8" s="19">
        <v>4</v>
      </c>
      <c r="P8" s="20">
        <v>80</v>
      </c>
      <c r="Q8" s="21">
        <v>4</v>
      </c>
      <c r="R8" s="22">
        <v>18</v>
      </c>
    </row>
    <row r="9" spans="1:18" ht="14" x14ac:dyDescent="0.3">
      <c r="A9" s="14" t="s">
        <v>22</v>
      </c>
      <c r="B9" s="8">
        <v>183</v>
      </c>
      <c r="C9" s="15">
        <v>0.13350000000000001</v>
      </c>
      <c r="D9" s="16">
        <v>80</v>
      </c>
      <c r="E9" s="17">
        <v>0</v>
      </c>
      <c r="F9" s="17">
        <v>0</v>
      </c>
      <c r="G9" s="17">
        <v>18</v>
      </c>
      <c r="H9" s="17">
        <v>1</v>
      </c>
      <c r="I9" s="17">
        <v>0</v>
      </c>
      <c r="J9" s="17">
        <v>60</v>
      </c>
      <c r="K9" s="17">
        <v>13</v>
      </c>
      <c r="L9" s="17">
        <v>0</v>
      </c>
      <c r="M9" s="17">
        <v>4</v>
      </c>
      <c r="N9" s="18">
        <v>19</v>
      </c>
      <c r="O9" s="19">
        <v>0</v>
      </c>
      <c r="P9" s="20">
        <v>73</v>
      </c>
      <c r="Q9" s="21">
        <v>0</v>
      </c>
      <c r="R9" s="22">
        <v>19</v>
      </c>
    </row>
    <row r="10" spans="1:18" ht="14" x14ac:dyDescent="0.3">
      <c r="A10" s="14" t="s">
        <v>23</v>
      </c>
      <c r="B10" s="8">
        <v>247</v>
      </c>
      <c r="C10" s="15">
        <v>0.17499999999999999</v>
      </c>
      <c r="D10" s="16">
        <v>13</v>
      </c>
      <c r="E10" s="17">
        <v>50</v>
      </c>
      <c r="F10" s="17">
        <v>20</v>
      </c>
      <c r="G10" s="17">
        <v>0</v>
      </c>
      <c r="H10" s="17">
        <v>3</v>
      </c>
      <c r="I10" s="17">
        <v>0</v>
      </c>
      <c r="J10" s="17">
        <v>12</v>
      </c>
      <c r="K10" s="17">
        <v>1</v>
      </c>
      <c r="L10" s="17">
        <v>0</v>
      </c>
      <c r="M10" s="17">
        <v>1</v>
      </c>
      <c r="N10" s="18">
        <v>73</v>
      </c>
      <c r="O10" s="19">
        <v>70</v>
      </c>
      <c r="P10" s="20">
        <v>13</v>
      </c>
      <c r="Q10" s="21">
        <v>70</v>
      </c>
      <c r="R10" s="22">
        <v>3</v>
      </c>
    </row>
    <row r="11" spans="1:18" ht="14" x14ac:dyDescent="0.3">
      <c r="A11" s="14" t="s">
        <v>24</v>
      </c>
      <c r="B11" s="8">
        <v>194</v>
      </c>
      <c r="C11" s="15">
        <v>0.1386</v>
      </c>
      <c r="D11" s="16">
        <v>109</v>
      </c>
      <c r="E11" s="17">
        <v>0</v>
      </c>
      <c r="F11" s="17">
        <v>1</v>
      </c>
      <c r="G11" s="17">
        <v>23.9</v>
      </c>
      <c r="H11" s="17">
        <v>2.7</v>
      </c>
      <c r="I11" s="17">
        <v>0</v>
      </c>
      <c r="J11" s="17">
        <v>18.2</v>
      </c>
      <c r="K11" s="17">
        <v>52.4</v>
      </c>
      <c r="L11" s="17">
        <v>0.4</v>
      </c>
      <c r="M11" s="17">
        <v>0</v>
      </c>
      <c r="N11" s="18">
        <v>27.599999999999998</v>
      </c>
      <c r="O11" s="19">
        <v>1</v>
      </c>
      <c r="P11" s="20">
        <v>71</v>
      </c>
      <c r="Q11" s="21">
        <v>1</v>
      </c>
      <c r="R11" s="22">
        <v>26.599999999999998</v>
      </c>
    </row>
    <row r="12" spans="1:18" ht="14" x14ac:dyDescent="0.3">
      <c r="A12" s="14" t="s">
        <v>25</v>
      </c>
      <c r="B12" s="8">
        <v>97</v>
      </c>
      <c r="C12" s="15">
        <v>6.9199999999999998E-2</v>
      </c>
      <c r="D12" s="16">
        <v>11</v>
      </c>
      <c r="E12" s="17"/>
      <c r="F12" s="17"/>
      <c r="G12" s="17"/>
      <c r="H12" s="17"/>
      <c r="I12" s="17"/>
      <c r="J12" s="17"/>
      <c r="K12" s="17"/>
      <c r="L12" s="17"/>
      <c r="M12" s="17"/>
      <c r="N12" s="18">
        <v>0</v>
      </c>
      <c r="O12" s="19">
        <v>0</v>
      </c>
      <c r="P12" s="20">
        <v>0</v>
      </c>
      <c r="Q12" s="21">
        <v>0</v>
      </c>
      <c r="R12" s="22">
        <v>0</v>
      </c>
    </row>
    <row r="13" spans="1:18" ht="14" x14ac:dyDescent="0.3">
      <c r="A13" s="14" t="s">
        <v>26</v>
      </c>
      <c r="B13" s="8">
        <v>191</v>
      </c>
      <c r="C13" s="15">
        <v>0.13619999999999999</v>
      </c>
      <c r="D13" s="16">
        <v>141</v>
      </c>
      <c r="E13" s="17">
        <v>0</v>
      </c>
      <c r="F13" s="17">
        <v>0</v>
      </c>
      <c r="G13" s="17">
        <v>11</v>
      </c>
      <c r="H13" s="17">
        <v>4</v>
      </c>
      <c r="I13" s="17">
        <v>0</v>
      </c>
      <c r="J13" s="17">
        <v>16</v>
      </c>
      <c r="K13" s="17">
        <v>38</v>
      </c>
      <c r="L13" s="17">
        <v>21</v>
      </c>
      <c r="M13" s="17">
        <v>1</v>
      </c>
      <c r="N13" s="18">
        <v>15</v>
      </c>
      <c r="O13" s="19">
        <v>0</v>
      </c>
      <c r="P13" s="20">
        <v>75</v>
      </c>
      <c r="Q13" s="21">
        <v>0</v>
      </c>
      <c r="R13" s="22">
        <v>15</v>
      </c>
    </row>
    <row r="14" spans="1:18" ht="14" x14ac:dyDescent="0.3">
      <c r="A14" s="14" t="s">
        <v>27</v>
      </c>
      <c r="B14" s="8">
        <v>197</v>
      </c>
      <c r="C14" s="15">
        <v>0.1404</v>
      </c>
      <c r="D14" s="16">
        <v>90</v>
      </c>
      <c r="E14" s="17">
        <v>0</v>
      </c>
      <c r="F14" s="17">
        <v>0</v>
      </c>
      <c r="G14" s="17">
        <v>12</v>
      </c>
      <c r="H14" s="17">
        <v>19</v>
      </c>
      <c r="I14" s="17">
        <v>0</v>
      </c>
      <c r="J14" s="17">
        <v>45</v>
      </c>
      <c r="K14" s="17">
        <v>20</v>
      </c>
      <c r="L14" s="17">
        <v>0</v>
      </c>
      <c r="M14" s="17">
        <v>0</v>
      </c>
      <c r="N14" s="18">
        <v>31</v>
      </c>
      <c r="O14" s="19">
        <v>0</v>
      </c>
      <c r="P14" s="20">
        <v>65</v>
      </c>
      <c r="Q14" s="21">
        <v>0</v>
      </c>
      <c r="R14" s="22">
        <v>31</v>
      </c>
    </row>
    <row r="15" spans="1:18" ht="14" x14ac:dyDescent="0.3">
      <c r="A15" s="14" t="s">
        <v>94</v>
      </c>
      <c r="B15" s="8"/>
      <c r="C15" s="15">
        <v>6.9000000000000006E-2</v>
      </c>
      <c r="D15" s="16" t="s">
        <v>28</v>
      </c>
      <c r="E15" s="17"/>
      <c r="F15" s="17"/>
      <c r="G15" s="17"/>
      <c r="H15" s="17"/>
      <c r="I15" s="17"/>
      <c r="J15" s="17"/>
      <c r="K15" s="17"/>
      <c r="L15" s="17"/>
      <c r="M15" s="17"/>
      <c r="N15" s="18">
        <v>0</v>
      </c>
      <c r="O15" s="19">
        <v>0</v>
      </c>
      <c r="P15" s="20">
        <v>0</v>
      </c>
      <c r="Q15" s="21">
        <v>0</v>
      </c>
      <c r="R15" s="22">
        <v>0</v>
      </c>
    </row>
    <row r="16" spans="1:18" ht="14" x14ac:dyDescent="0.3">
      <c r="A16" s="14" t="s">
        <v>29</v>
      </c>
      <c r="B16" s="8">
        <v>206</v>
      </c>
      <c r="C16" s="15">
        <v>0.1469</v>
      </c>
      <c r="D16" s="16">
        <v>100</v>
      </c>
      <c r="E16" s="17">
        <v>0</v>
      </c>
      <c r="F16" s="17">
        <v>0</v>
      </c>
      <c r="G16" s="17">
        <v>5</v>
      </c>
      <c r="H16" s="17">
        <v>10</v>
      </c>
      <c r="I16" s="17">
        <v>0</v>
      </c>
      <c r="J16" s="17">
        <v>4</v>
      </c>
      <c r="K16" s="17">
        <v>0</v>
      </c>
      <c r="L16" s="17">
        <v>0</v>
      </c>
      <c r="M16" s="17">
        <v>0</v>
      </c>
      <c r="N16" s="18">
        <v>15</v>
      </c>
      <c r="O16" s="19">
        <v>0</v>
      </c>
      <c r="P16" s="20">
        <v>4</v>
      </c>
      <c r="Q16" s="21">
        <v>0</v>
      </c>
      <c r="R16" s="22">
        <v>15</v>
      </c>
    </row>
    <row r="17" spans="1:18" ht="14" x14ac:dyDescent="0.3">
      <c r="A17" s="14" t="s">
        <v>30</v>
      </c>
      <c r="B17" s="8">
        <v>189</v>
      </c>
      <c r="C17" s="15">
        <v>0.13469999999999999</v>
      </c>
      <c r="D17" s="16">
        <v>45</v>
      </c>
      <c r="E17" s="17">
        <v>0</v>
      </c>
      <c r="F17" s="17">
        <v>0</v>
      </c>
      <c r="G17" s="17">
        <v>7</v>
      </c>
      <c r="H17" s="17">
        <v>33</v>
      </c>
      <c r="I17" s="17">
        <v>0</v>
      </c>
      <c r="J17" s="17">
        <v>40</v>
      </c>
      <c r="K17" s="17">
        <v>4</v>
      </c>
      <c r="L17" s="17">
        <v>0</v>
      </c>
      <c r="M17" s="17">
        <v>2</v>
      </c>
      <c r="N17" s="18">
        <v>40</v>
      </c>
      <c r="O17" s="19">
        <v>0</v>
      </c>
      <c r="P17" s="20">
        <v>44</v>
      </c>
      <c r="Q17" s="21">
        <v>0</v>
      </c>
      <c r="R17" s="22">
        <v>40</v>
      </c>
    </row>
    <row r="18" spans="1:18" ht="14" x14ac:dyDescent="0.3">
      <c r="A18" s="14" t="s">
        <v>31</v>
      </c>
      <c r="B18" s="8">
        <v>194</v>
      </c>
      <c r="C18" s="15">
        <v>0.13550000000000001</v>
      </c>
      <c r="D18" s="16">
        <v>145</v>
      </c>
      <c r="E18" s="17">
        <v>0</v>
      </c>
      <c r="F18" s="17">
        <v>0</v>
      </c>
      <c r="G18" s="17">
        <v>7</v>
      </c>
      <c r="H18" s="17">
        <v>33</v>
      </c>
      <c r="I18" s="17">
        <v>0</v>
      </c>
      <c r="J18" s="17">
        <v>40</v>
      </c>
      <c r="K18" s="17">
        <v>4</v>
      </c>
      <c r="L18" s="17">
        <v>0</v>
      </c>
      <c r="M18" s="17">
        <v>2</v>
      </c>
      <c r="N18" s="18">
        <v>40</v>
      </c>
      <c r="O18" s="19">
        <v>0</v>
      </c>
      <c r="P18" s="20">
        <v>44</v>
      </c>
      <c r="Q18" s="21">
        <v>0</v>
      </c>
      <c r="R18" s="22">
        <v>40</v>
      </c>
    </row>
    <row r="19" spans="1:18" ht="14" x14ac:dyDescent="0.3">
      <c r="A19" s="14" t="s">
        <v>32</v>
      </c>
      <c r="B19" s="8">
        <v>191</v>
      </c>
      <c r="C19" s="15">
        <v>0.13550000000000001</v>
      </c>
      <c r="D19" s="16">
        <v>95</v>
      </c>
      <c r="E19" s="17">
        <v>0</v>
      </c>
      <c r="F19" s="17">
        <v>0</v>
      </c>
      <c r="G19" s="17">
        <v>10</v>
      </c>
      <c r="H19" s="17">
        <v>3.1</v>
      </c>
      <c r="I19" s="17">
        <v>0</v>
      </c>
      <c r="J19" s="17">
        <v>55</v>
      </c>
      <c r="K19" s="17">
        <v>25.3</v>
      </c>
      <c r="L19" s="17">
        <v>0</v>
      </c>
      <c r="M19" s="17">
        <v>0</v>
      </c>
      <c r="N19" s="18">
        <v>13.1</v>
      </c>
      <c r="O19" s="19">
        <v>0</v>
      </c>
      <c r="P19" s="20">
        <v>80.3</v>
      </c>
      <c r="Q19" s="21">
        <v>0</v>
      </c>
      <c r="R19" s="22">
        <v>13.1</v>
      </c>
    </row>
    <row r="20" spans="1:18" ht="14" x14ac:dyDescent="0.3">
      <c r="A20" s="14" t="s">
        <v>33</v>
      </c>
      <c r="B20" s="8">
        <v>192</v>
      </c>
      <c r="C20" s="15">
        <v>0.13450000000000001</v>
      </c>
      <c r="D20" s="16">
        <v>154</v>
      </c>
      <c r="E20" s="17">
        <v>0</v>
      </c>
      <c r="F20" s="17">
        <v>0</v>
      </c>
      <c r="G20" s="17">
        <v>6</v>
      </c>
      <c r="H20" s="17">
        <v>2</v>
      </c>
      <c r="I20" s="17">
        <v>0</v>
      </c>
      <c r="J20" s="17">
        <v>12</v>
      </c>
      <c r="K20" s="17">
        <v>60</v>
      </c>
      <c r="L20" s="17">
        <v>28</v>
      </c>
      <c r="M20" s="17">
        <v>1.5</v>
      </c>
      <c r="N20" s="18">
        <v>8</v>
      </c>
      <c r="O20" s="19">
        <v>0</v>
      </c>
      <c r="P20" s="20">
        <v>100</v>
      </c>
      <c r="Q20" s="21">
        <v>0</v>
      </c>
      <c r="R20" s="22">
        <v>8</v>
      </c>
    </row>
    <row r="21" spans="1:18" ht="14" x14ac:dyDescent="0.3">
      <c r="A21" s="14" t="s">
        <v>34</v>
      </c>
      <c r="B21" s="8">
        <v>192</v>
      </c>
      <c r="C21" s="15">
        <v>0.13700000000000001</v>
      </c>
      <c r="D21" s="16">
        <v>86</v>
      </c>
      <c r="E21" s="17">
        <v>0</v>
      </c>
      <c r="F21" s="17">
        <v>0</v>
      </c>
      <c r="G21" s="17">
        <v>5</v>
      </c>
      <c r="H21" s="17">
        <v>2</v>
      </c>
      <c r="I21" s="17">
        <v>0</v>
      </c>
      <c r="J21" s="17">
        <v>78</v>
      </c>
      <c r="K21" s="17">
        <v>6</v>
      </c>
      <c r="L21" s="17">
        <v>0</v>
      </c>
      <c r="M21" s="17">
        <v>0</v>
      </c>
      <c r="N21" s="18">
        <v>7</v>
      </c>
      <c r="O21" s="19">
        <v>0</v>
      </c>
      <c r="P21" s="20">
        <v>84</v>
      </c>
      <c r="Q21" s="21">
        <v>0</v>
      </c>
      <c r="R21" s="22">
        <v>7</v>
      </c>
    </row>
    <row r="22" spans="1:18" ht="14" x14ac:dyDescent="0.3">
      <c r="A22" s="14" t="s">
        <v>35</v>
      </c>
      <c r="B22" s="8">
        <v>196</v>
      </c>
      <c r="C22" s="15">
        <v>0.13969999999999999</v>
      </c>
      <c r="D22" s="16">
        <v>167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11</v>
      </c>
      <c r="K22" s="17">
        <v>47</v>
      </c>
      <c r="L22" s="17">
        <v>28</v>
      </c>
      <c r="M22" s="17">
        <v>2</v>
      </c>
      <c r="N22" s="18">
        <v>0</v>
      </c>
      <c r="O22" s="19">
        <v>0</v>
      </c>
      <c r="P22" s="20">
        <v>86</v>
      </c>
      <c r="Q22" s="21">
        <v>0</v>
      </c>
      <c r="R22" s="22">
        <v>0</v>
      </c>
    </row>
    <row r="23" spans="1:18" ht="14" x14ac:dyDescent="0.3">
      <c r="A23" s="14" t="s">
        <v>36</v>
      </c>
      <c r="B23" s="8">
        <v>93</v>
      </c>
      <c r="C23" s="15">
        <v>6.6299999999999998E-2</v>
      </c>
      <c r="D23" s="16">
        <v>85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12</v>
      </c>
      <c r="K23" s="17">
        <v>0</v>
      </c>
      <c r="L23" s="17">
        <v>0</v>
      </c>
      <c r="M23" s="17">
        <v>49</v>
      </c>
      <c r="N23" s="18">
        <v>0</v>
      </c>
      <c r="O23" s="19">
        <v>0</v>
      </c>
      <c r="P23" s="20">
        <v>12</v>
      </c>
      <c r="Q23" s="21">
        <v>0</v>
      </c>
      <c r="R23" s="22">
        <v>0</v>
      </c>
    </row>
    <row r="24" spans="1:18" ht="14" x14ac:dyDescent="0.3">
      <c r="A24" s="14" t="s">
        <v>37</v>
      </c>
      <c r="B24" s="8">
        <v>172</v>
      </c>
      <c r="C24" s="15">
        <v>0.1226</v>
      </c>
      <c r="D24" s="16">
        <v>88</v>
      </c>
      <c r="E24" s="17">
        <v>0</v>
      </c>
      <c r="F24" s="17">
        <v>0</v>
      </c>
      <c r="G24" s="17">
        <v>38.5</v>
      </c>
      <c r="H24" s="17">
        <v>9</v>
      </c>
      <c r="I24" s="17">
        <v>0</v>
      </c>
      <c r="J24" s="17">
        <v>9</v>
      </c>
      <c r="K24" s="17">
        <v>39.5</v>
      </c>
      <c r="L24" s="17">
        <v>0</v>
      </c>
      <c r="M24" s="17">
        <v>0</v>
      </c>
      <c r="N24" s="18">
        <v>47.5</v>
      </c>
      <c r="O24" s="19">
        <v>0</v>
      </c>
      <c r="P24" s="20">
        <v>48.5</v>
      </c>
      <c r="Q24" s="21">
        <v>0</v>
      </c>
      <c r="R24" s="22">
        <v>47.5</v>
      </c>
    </row>
    <row r="25" spans="1:18" ht="14" x14ac:dyDescent="0.3">
      <c r="A25" s="14" t="s">
        <v>38</v>
      </c>
      <c r="B25" s="8">
        <v>194</v>
      </c>
      <c r="C25" s="15">
        <v>0.13700000000000001</v>
      </c>
      <c r="D25" s="16">
        <v>37</v>
      </c>
      <c r="E25" s="17">
        <v>0</v>
      </c>
      <c r="F25" s="17">
        <v>0</v>
      </c>
      <c r="G25" s="17">
        <v>27</v>
      </c>
      <c r="H25" s="17">
        <v>34</v>
      </c>
      <c r="I25" s="17">
        <v>0</v>
      </c>
      <c r="J25" s="17">
        <v>33.5</v>
      </c>
      <c r="K25" s="17">
        <v>2</v>
      </c>
      <c r="L25" s="17">
        <v>0.5</v>
      </c>
      <c r="M25" s="17">
        <v>0</v>
      </c>
      <c r="N25" s="18">
        <v>61</v>
      </c>
      <c r="O25" s="19">
        <v>0</v>
      </c>
      <c r="P25" s="20">
        <v>36</v>
      </c>
      <c r="Q25" s="21">
        <v>0</v>
      </c>
      <c r="R25" s="22">
        <v>61</v>
      </c>
    </row>
    <row r="26" spans="1:18" ht="14" x14ac:dyDescent="0.3">
      <c r="A26" s="14" t="s">
        <v>39</v>
      </c>
      <c r="B26" s="8">
        <v>196</v>
      </c>
      <c r="C26" s="15">
        <v>0.13969999999999999</v>
      </c>
      <c r="D26" s="16">
        <v>123</v>
      </c>
      <c r="E26" s="17">
        <v>0</v>
      </c>
      <c r="F26" s="17">
        <v>0</v>
      </c>
      <c r="G26" s="17">
        <v>5</v>
      </c>
      <c r="H26" s="17">
        <v>2</v>
      </c>
      <c r="I26" s="17">
        <v>0</v>
      </c>
      <c r="J26" s="17">
        <v>11</v>
      </c>
      <c r="K26" s="17">
        <v>15</v>
      </c>
      <c r="L26" s="17">
        <v>65</v>
      </c>
      <c r="M26" s="17">
        <v>1.3</v>
      </c>
      <c r="N26" s="18">
        <v>7</v>
      </c>
      <c r="O26" s="19">
        <v>0</v>
      </c>
      <c r="P26" s="20">
        <v>91</v>
      </c>
      <c r="Q26" s="21">
        <v>0</v>
      </c>
      <c r="R26" s="22">
        <v>7</v>
      </c>
    </row>
    <row r="27" spans="1:18" ht="14" x14ac:dyDescent="0.3">
      <c r="A27" s="14" t="s">
        <v>40</v>
      </c>
      <c r="B27" s="8">
        <v>252</v>
      </c>
      <c r="C27" s="15">
        <v>0.183</v>
      </c>
      <c r="D27" s="16">
        <v>9</v>
      </c>
      <c r="E27" s="17">
        <v>46.6</v>
      </c>
      <c r="F27" s="17">
        <v>19</v>
      </c>
      <c r="G27" s="17">
        <v>10</v>
      </c>
      <c r="H27" s="17">
        <v>3</v>
      </c>
      <c r="I27" s="17">
        <v>0</v>
      </c>
      <c r="J27" s="17">
        <v>8.1999999999999993</v>
      </c>
      <c r="K27" s="17">
        <v>2.1</v>
      </c>
      <c r="L27" s="17">
        <v>0</v>
      </c>
      <c r="M27" s="17">
        <v>0</v>
      </c>
      <c r="N27" s="18">
        <v>78.599999999999994</v>
      </c>
      <c r="O27" s="19">
        <v>65.599999999999994</v>
      </c>
      <c r="P27" s="20">
        <v>10.299999999999999</v>
      </c>
      <c r="Q27" s="21">
        <v>65.599999999999994</v>
      </c>
      <c r="R27" s="22">
        <v>13</v>
      </c>
    </row>
    <row r="28" spans="1:18" ht="14" x14ac:dyDescent="0.3">
      <c r="A28" s="14" t="s">
        <v>41</v>
      </c>
      <c r="B28" s="8">
        <v>188</v>
      </c>
      <c r="C28" s="15">
        <v>0.13400000000000001</v>
      </c>
      <c r="D28" s="16">
        <v>36</v>
      </c>
      <c r="E28" s="17">
        <v>0</v>
      </c>
      <c r="F28" s="17">
        <v>0</v>
      </c>
      <c r="G28" s="17">
        <v>4.2</v>
      </c>
      <c r="H28" s="17">
        <v>56</v>
      </c>
      <c r="I28" s="17">
        <v>0</v>
      </c>
      <c r="J28" s="17">
        <v>36</v>
      </c>
      <c r="K28" s="17">
        <v>4</v>
      </c>
      <c r="L28" s="17">
        <v>0</v>
      </c>
      <c r="M28" s="17">
        <v>0</v>
      </c>
      <c r="N28" s="18">
        <v>60.2</v>
      </c>
      <c r="O28" s="19">
        <v>0</v>
      </c>
      <c r="P28" s="20">
        <v>40</v>
      </c>
      <c r="Q28" s="21">
        <v>0</v>
      </c>
      <c r="R28" s="22">
        <v>60.2</v>
      </c>
    </row>
    <row r="29" spans="1:18" ht="14" x14ac:dyDescent="0.3">
      <c r="A29" s="14" t="s">
        <v>42</v>
      </c>
      <c r="B29" s="8">
        <v>193</v>
      </c>
      <c r="C29" s="15">
        <v>0.1376</v>
      </c>
      <c r="D29" s="16">
        <v>155</v>
      </c>
      <c r="E29" s="17">
        <v>0</v>
      </c>
      <c r="F29" s="17">
        <v>0</v>
      </c>
      <c r="G29" s="17">
        <v>6.4</v>
      </c>
      <c r="H29" s="17">
        <v>0</v>
      </c>
      <c r="I29" s="17">
        <v>0</v>
      </c>
      <c r="J29" s="17">
        <v>13.9</v>
      </c>
      <c r="K29" s="17">
        <v>46.6</v>
      </c>
      <c r="L29" s="17">
        <v>33.200000000000003</v>
      </c>
      <c r="M29" s="17">
        <v>1</v>
      </c>
      <c r="N29" s="18">
        <v>6.4</v>
      </c>
      <c r="O29" s="19">
        <v>0</v>
      </c>
      <c r="P29" s="20">
        <v>93.7</v>
      </c>
      <c r="Q29" s="21">
        <v>0</v>
      </c>
      <c r="R29" s="22">
        <v>6.4</v>
      </c>
    </row>
    <row r="30" spans="1:18" ht="14" x14ac:dyDescent="0.3">
      <c r="A30" s="14" t="s">
        <v>43</v>
      </c>
      <c r="B30" s="8">
        <v>191</v>
      </c>
      <c r="C30" s="15">
        <v>0.13500000000000001</v>
      </c>
      <c r="D30" s="16">
        <v>123</v>
      </c>
      <c r="E30" s="17">
        <v>0</v>
      </c>
      <c r="F30" s="17">
        <v>0</v>
      </c>
      <c r="G30" s="17">
        <v>11.4</v>
      </c>
      <c r="H30" s="17">
        <v>5.4</v>
      </c>
      <c r="I30" s="17">
        <v>0</v>
      </c>
      <c r="J30" s="17">
        <v>31.8</v>
      </c>
      <c r="K30" s="17">
        <v>49.5</v>
      </c>
      <c r="L30" s="17">
        <v>0</v>
      </c>
      <c r="M30" s="17">
        <v>0</v>
      </c>
      <c r="N30" s="18">
        <v>16.8</v>
      </c>
      <c r="O30" s="19">
        <v>0</v>
      </c>
      <c r="P30" s="20">
        <v>81.3</v>
      </c>
      <c r="Q30" s="21">
        <v>0</v>
      </c>
      <c r="R30" s="22">
        <v>16.8</v>
      </c>
    </row>
    <row r="31" spans="1:18" ht="14" x14ac:dyDescent="0.3">
      <c r="A31" s="14" t="s">
        <v>44</v>
      </c>
      <c r="B31" s="8">
        <v>191</v>
      </c>
      <c r="C31" s="15">
        <v>7.4999999999999997E-2</v>
      </c>
      <c r="D31" s="16">
        <v>32</v>
      </c>
      <c r="E31" s="17"/>
      <c r="F31" s="17"/>
      <c r="G31" s="17"/>
      <c r="H31" s="17"/>
      <c r="I31" s="17"/>
      <c r="J31" s="17"/>
      <c r="K31" s="17"/>
      <c r="L31" s="17"/>
      <c r="M31" s="17"/>
      <c r="N31" s="18">
        <v>0</v>
      </c>
      <c r="O31" s="19">
        <v>0</v>
      </c>
      <c r="P31" s="20">
        <v>0</v>
      </c>
      <c r="Q31" s="21">
        <v>0</v>
      </c>
      <c r="R31" s="22">
        <v>0</v>
      </c>
    </row>
    <row r="32" spans="1:18" ht="14" x14ac:dyDescent="0.3">
      <c r="A32" s="14" t="s">
        <v>45</v>
      </c>
      <c r="B32" s="8">
        <v>192</v>
      </c>
      <c r="C32" s="15">
        <v>0.13689999999999999</v>
      </c>
      <c r="D32" s="16">
        <v>187</v>
      </c>
      <c r="E32" s="17">
        <v>0</v>
      </c>
      <c r="F32" s="17">
        <v>0</v>
      </c>
      <c r="G32" s="17">
        <v>5.5</v>
      </c>
      <c r="H32" s="17">
        <v>3.5</v>
      </c>
      <c r="I32" s="17">
        <v>0</v>
      </c>
      <c r="J32" s="17">
        <v>18.5</v>
      </c>
      <c r="K32" s="17">
        <v>18</v>
      </c>
      <c r="L32" s="17">
        <v>55</v>
      </c>
      <c r="M32" s="17">
        <v>0</v>
      </c>
      <c r="N32" s="18">
        <v>9</v>
      </c>
      <c r="O32" s="19">
        <v>0</v>
      </c>
      <c r="P32" s="20">
        <v>91.5</v>
      </c>
      <c r="Q32" s="21">
        <v>0</v>
      </c>
      <c r="R32" s="22">
        <v>9</v>
      </c>
    </row>
    <row r="33" spans="1:18" ht="14" x14ac:dyDescent="0.3">
      <c r="A33" s="14" t="s">
        <v>46</v>
      </c>
      <c r="B33" s="8">
        <v>203</v>
      </c>
      <c r="C33" s="15">
        <v>0.14446999999999999</v>
      </c>
      <c r="D33" s="16">
        <v>87</v>
      </c>
      <c r="E33" s="17">
        <v>23</v>
      </c>
      <c r="F33" s="17">
        <v>0</v>
      </c>
      <c r="G33" s="17">
        <v>14</v>
      </c>
      <c r="H33" s="17">
        <v>2</v>
      </c>
      <c r="I33" s="17">
        <v>0</v>
      </c>
      <c r="J33" s="17">
        <v>37</v>
      </c>
      <c r="K33" s="17">
        <v>25</v>
      </c>
      <c r="L33" s="17">
        <v>2</v>
      </c>
      <c r="M33" s="17">
        <v>0</v>
      </c>
      <c r="N33" s="18">
        <v>39</v>
      </c>
      <c r="O33" s="19">
        <v>23</v>
      </c>
      <c r="P33" s="20">
        <v>64</v>
      </c>
      <c r="Q33" s="21">
        <v>23</v>
      </c>
      <c r="R33" s="22">
        <v>16</v>
      </c>
    </row>
    <row r="34" spans="1:18" ht="14" x14ac:dyDescent="0.3">
      <c r="A34" s="14" t="s">
        <v>47</v>
      </c>
      <c r="B34" s="8">
        <v>194</v>
      </c>
      <c r="C34" s="15">
        <v>0.13900000000000001</v>
      </c>
      <c r="D34" s="16">
        <v>30</v>
      </c>
      <c r="E34" s="17">
        <v>0</v>
      </c>
      <c r="F34" s="17">
        <v>0</v>
      </c>
      <c r="G34" s="17">
        <v>9.1</v>
      </c>
      <c r="H34" s="17">
        <v>2.2000000000000002</v>
      </c>
      <c r="I34" s="17">
        <v>0</v>
      </c>
      <c r="J34" s="17">
        <v>60</v>
      </c>
      <c r="K34" s="17">
        <v>2</v>
      </c>
      <c r="L34" s="17">
        <v>0</v>
      </c>
      <c r="M34" s="17">
        <v>0</v>
      </c>
      <c r="N34" s="18">
        <v>11.3</v>
      </c>
      <c r="O34" s="19">
        <v>0</v>
      </c>
      <c r="P34" s="20">
        <v>62</v>
      </c>
      <c r="Q34" s="21">
        <v>0</v>
      </c>
      <c r="R34" s="22">
        <v>11.3</v>
      </c>
    </row>
    <row r="35" spans="1:18" ht="14" x14ac:dyDescent="0.3">
      <c r="A35" s="14" t="s">
        <v>48</v>
      </c>
      <c r="B35" s="8">
        <v>191</v>
      </c>
      <c r="C35" s="15">
        <v>0.13619999999999999</v>
      </c>
      <c r="D35" s="16">
        <v>119</v>
      </c>
      <c r="E35" s="17">
        <v>0</v>
      </c>
      <c r="F35" s="17">
        <v>0</v>
      </c>
      <c r="G35" s="17">
        <v>14</v>
      </c>
      <c r="H35" s="17">
        <v>3</v>
      </c>
      <c r="I35" s="17">
        <v>0</v>
      </c>
      <c r="J35" s="17">
        <v>31</v>
      </c>
      <c r="K35" s="17">
        <v>52</v>
      </c>
      <c r="L35" s="17">
        <v>1</v>
      </c>
      <c r="M35" s="17">
        <v>0</v>
      </c>
      <c r="N35" s="18">
        <v>17</v>
      </c>
      <c r="O35" s="19">
        <v>0</v>
      </c>
      <c r="P35" s="20">
        <v>84</v>
      </c>
      <c r="Q35" s="21">
        <v>0</v>
      </c>
      <c r="R35" s="22">
        <v>17</v>
      </c>
    </row>
    <row r="36" spans="1:18" ht="14" x14ac:dyDescent="0.3">
      <c r="A36" s="14" t="s">
        <v>49</v>
      </c>
      <c r="B36" s="8">
        <v>195</v>
      </c>
      <c r="C36" s="15">
        <v>0.13650000000000001</v>
      </c>
      <c r="D36" s="16">
        <v>95</v>
      </c>
      <c r="E36" s="17">
        <v>0</v>
      </c>
      <c r="F36" s="17">
        <v>0</v>
      </c>
      <c r="G36" s="17">
        <v>6.7</v>
      </c>
      <c r="H36" s="17">
        <v>1.7</v>
      </c>
      <c r="I36" s="17">
        <v>0</v>
      </c>
      <c r="J36" s="17">
        <v>66.400000000000006</v>
      </c>
      <c r="K36" s="17">
        <v>21</v>
      </c>
      <c r="L36" s="17">
        <v>0</v>
      </c>
      <c r="M36" s="17">
        <v>0</v>
      </c>
      <c r="N36" s="18">
        <v>8.4</v>
      </c>
      <c r="O36" s="19">
        <v>0</v>
      </c>
      <c r="P36" s="20">
        <v>87.4</v>
      </c>
      <c r="Q36" s="21">
        <v>0</v>
      </c>
      <c r="R36" s="22">
        <v>8.4</v>
      </c>
    </row>
    <row r="37" spans="1:18" ht="14" x14ac:dyDescent="0.3">
      <c r="A37" s="14" t="s">
        <v>50</v>
      </c>
      <c r="B37" s="8">
        <v>188</v>
      </c>
      <c r="C37" s="15">
        <v>0.13389999999999999</v>
      </c>
      <c r="D37" s="16">
        <v>60</v>
      </c>
      <c r="E37" s="17">
        <v>0</v>
      </c>
      <c r="F37" s="17">
        <v>0</v>
      </c>
      <c r="G37" s="17">
        <v>6.5</v>
      </c>
      <c r="H37" s="17">
        <v>42.5</v>
      </c>
      <c r="I37" s="17">
        <v>0</v>
      </c>
      <c r="J37" s="17">
        <v>45</v>
      </c>
      <c r="K37" s="17">
        <v>3</v>
      </c>
      <c r="L37" s="17">
        <v>0</v>
      </c>
      <c r="M37" s="17">
        <v>0</v>
      </c>
      <c r="N37" s="18">
        <v>49</v>
      </c>
      <c r="O37" s="19">
        <v>0</v>
      </c>
      <c r="P37" s="20">
        <v>48</v>
      </c>
      <c r="Q37" s="21">
        <v>0</v>
      </c>
      <c r="R37" s="22">
        <v>49</v>
      </c>
    </row>
    <row r="38" spans="1:18" ht="14" x14ac:dyDescent="0.3">
      <c r="A38" s="14" t="s">
        <v>51</v>
      </c>
      <c r="B38" s="8">
        <v>187</v>
      </c>
      <c r="C38" s="15">
        <v>0.1333</v>
      </c>
      <c r="D38" s="16">
        <v>75</v>
      </c>
      <c r="E38" s="17">
        <v>0</v>
      </c>
      <c r="F38" s="17">
        <v>0</v>
      </c>
      <c r="G38" s="17">
        <v>11</v>
      </c>
      <c r="H38" s="17">
        <v>7.3</v>
      </c>
      <c r="I38" s="17">
        <v>0</v>
      </c>
      <c r="J38" s="17">
        <v>75</v>
      </c>
      <c r="K38" s="17">
        <v>4.4000000000000004</v>
      </c>
      <c r="L38" s="17">
        <v>0</v>
      </c>
      <c r="M38" s="17">
        <v>0</v>
      </c>
      <c r="N38" s="18">
        <v>18.3</v>
      </c>
      <c r="O38" s="19">
        <v>0</v>
      </c>
      <c r="P38" s="20">
        <v>79.400000000000006</v>
      </c>
      <c r="Q38" s="21">
        <v>0</v>
      </c>
      <c r="R38" s="22">
        <v>18.3</v>
      </c>
    </row>
    <row r="39" spans="1:18" ht="14" x14ac:dyDescent="0.3">
      <c r="A39" s="14" t="s">
        <v>52</v>
      </c>
      <c r="B39" s="8">
        <v>193</v>
      </c>
      <c r="C39" s="15">
        <v>0.1376</v>
      </c>
      <c r="D39" s="16">
        <v>165</v>
      </c>
      <c r="E39" s="17">
        <v>0</v>
      </c>
      <c r="F39" s="17">
        <v>0</v>
      </c>
      <c r="G39" s="17">
        <v>9</v>
      </c>
      <c r="H39" s="17">
        <v>4</v>
      </c>
      <c r="I39" s="17">
        <v>0</v>
      </c>
      <c r="J39" s="17">
        <v>30</v>
      </c>
      <c r="K39" s="17">
        <v>70</v>
      </c>
      <c r="L39" s="17">
        <v>0</v>
      </c>
      <c r="M39" s="17">
        <v>0</v>
      </c>
      <c r="N39" s="18">
        <v>13</v>
      </c>
      <c r="O39" s="19">
        <v>0</v>
      </c>
      <c r="P39" s="20">
        <v>100</v>
      </c>
      <c r="Q39" s="21">
        <v>0</v>
      </c>
      <c r="R39" s="22">
        <v>13</v>
      </c>
    </row>
    <row r="40" spans="1:18" ht="14" x14ac:dyDescent="0.3">
      <c r="A40" s="14" t="s">
        <v>53</v>
      </c>
      <c r="B40" s="8">
        <v>192</v>
      </c>
      <c r="C40" s="15">
        <v>0.13689999999999999</v>
      </c>
      <c r="D40" s="16">
        <v>151</v>
      </c>
      <c r="E40" s="17">
        <v>0</v>
      </c>
      <c r="F40" s="17">
        <v>0</v>
      </c>
      <c r="G40" s="17">
        <v>8</v>
      </c>
      <c r="H40" s="17">
        <v>2</v>
      </c>
      <c r="I40" s="17">
        <v>0</v>
      </c>
      <c r="J40" s="17">
        <v>12</v>
      </c>
      <c r="K40" s="17">
        <v>75</v>
      </c>
      <c r="L40" s="17">
        <v>12</v>
      </c>
      <c r="M40" s="17">
        <v>0</v>
      </c>
      <c r="N40" s="18">
        <v>10</v>
      </c>
      <c r="O40" s="19">
        <v>0</v>
      </c>
      <c r="P40" s="20">
        <v>99</v>
      </c>
      <c r="Q40" s="21">
        <v>0</v>
      </c>
      <c r="R40" s="22">
        <v>10</v>
      </c>
    </row>
    <row r="41" spans="1:18" ht="14" x14ac:dyDescent="0.3">
      <c r="A41" s="14" t="s">
        <v>55</v>
      </c>
      <c r="B41" s="8">
        <v>191</v>
      </c>
      <c r="C41" s="15">
        <v>0.13450000000000001</v>
      </c>
      <c r="D41" s="16">
        <v>84</v>
      </c>
      <c r="E41" s="17">
        <v>0</v>
      </c>
      <c r="F41" s="17">
        <v>0</v>
      </c>
      <c r="G41" s="17">
        <v>16</v>
      </c>
      <c r="H41" s="17">
        <v>1.5</v>
      </c>
      <c r="I41" s="17">
        <v>0</v>
      </c>
      <c r="J41" s="17">
        <v>67</v>
      </c>
      <c r="K41" s="17">
        <v>12</v>
      </c>
      <c r="L41" s="17">
        <v>0</v>
      </c>
      <c r="M41" s="17">
        <v>0</v>
      </c>
      <c r="N41" s="18">
        <v>17.5</v>
      </c>
      <c r="O41" s="19">
        <v>0</v>
      </c>
      <c r="P41" s="20">
        <v>79</v>
      </c>
      <c r="Q41" s="21">
        <v>0</v>
      </c>
      <c r="R41" s="22">
        <v>17.5</v>
      </c>
    </row>
    <row r="42" spans="1:18" ht="14" x14ac:dyDescent="0.3">
      <c r="A42" s="14" t="s">
        <v>56</v>
      </c>
      <c r="B42" s="8">
        <v>232</v>
      </c>
      <c r="C42" s="15">
        <v>0.16800000000000001</v>
      </c>
      <c r="D42" s="16">
        <v>17</v>
      </c>
      <c r="E42" s="17">
        <v>47</v>
      </c>
      <c r="F42" s="17">
        <v>16.399999999999999</v>
      </c>
      <c r="G42" s="17">
        <v>8.9</v>
      </c>
      <c r="H42" s="17">
        <v>2.1</v>
      </c>
      <c r="I42" s="17">
        <v>0</v>
      </c>
      <c r="J42" s="17">
        <v>16.600000000000001</v>
      </c>
      <c r="K42" s="17">
        <v>3</v>
      </c>
      <c r="L42" s="17">
        <v>0</v>
      </c>
      <c r="M42" s="17">
        <v>0</v>
      </c>
      <c r="N42" s="18">
        <v>74.399999999999991</v>
      </c>
      <c r="O42" s="19">
        <v>63.4</v>
      </c>
      <c r="P42" s="20">
        <v>19.600000000000001</v>
      </c>
      <c r="Q42" s="21">
        <v>63.4</v>
      </c>
      <c r="R42" s="22">
        <v>11</v>
      </c>
    </row>
    <row r="43" spans="1:18" ht="14" x14ac:dyDescent="0.3">
      <c r="A43" s="14" t="s">
        <v>57</v>
      </c>
      <c r="B43" s="8">
        <v>199</v>
      </c>
      <c r="C43" s="15">
        <v>0.14050000000000001</v>
      </c>
      <c r="D43" s="16">
        <v>52</v>
      </c>
      <c r="E43" s="17">
        <v>0</v>
      </c>
      <c r="F43" s="17">
        <v>1</v>
      </c>
      <c r="G43" s="17">
        <v>45</v>
      </c>
      <c r="H43" s="17">
        <v>8</v>
      </c>
      <c r="I43" s="17">
        <v>0</v>
      </c>
      <c r="J43" s="17">
        <v>38</v>
      </c>
      <c r="K43" s="17">
        <v>10</v>
      </c>
      <c r="L43" s="17">
        <v>0.5</v>
      </c>
      <c r="M43" s="17">
        <v>0</v>
      </c>
      <c r="N43" s="18">
        <v>54</v>
      </c>
      <c r="O43" s="19">
        <v>1</v>
      </c>
      <c r="P43" s="20">
        <v>48.5</v>
      </c>
      <c r="Q43" s="21">
        <v>1</v>
      </c>
      <c r="R43" s="22">
        <v>53</v>
      </c>
    </row>
    <row r="44" spans="1:18" ht="14" x14ac:dyDescent="0.3">
      <c r="A44" s="14" t="s">
        <v>58</v>
      </c>
      <c r="B44" s="8">
        <v>191</v>
      </c>
      <c r="C44" s="15">
        <v>0.13450000000000001</v>
      </c>
      <c r="D44" s="16">
        <v>102</v>
      </c>
      <c r="E44" s="17">
        <v>0</v>
      </c>
      <c r="F44" s="17">
        <v>0</v>
      </c>
      <c r="G44" s="17">
        <v>5.4</v>
      </c>
      <c r="H44" s="17">
        <v>2.7</v>
      </c>
      <c r="I44" s="17">
        <v>0</v>
      </c>
      <c r="J44" s="17">
        <v>64</v>
      </c>
      <c r="K44" s="17">
        <v>25</v>
      </c>
      <c r="L44" s="17">
        <v>0</v>
      </c>
      <c r="M44" s="17">
        <v>1</v>
      </c>
      <c r="N44" s="18">
        <v>8.1000000000000014</v>
      </c>
      <c r="O44" s="19">
        <v>0</v>
      </c>
      <c r="P44" s="20">
        <v>89</v>
      </c>
      <c r="Q44" s="21">
        <v>0</v>
      </c>
      <c r="R44" s="22">
        <v>8.1000000000000014</v>
      </c>
    </row>
    <row r="45" spans="1:18" ht="14" x14ac:dyDescent="0.3">
      <c r="A45" s="14" t="s">
        <v>59</v>
      </c>
      <c r="B45" s="8">
        <v>175</v>
      </c>
      <c r="C45" s="15">
        <v>0.13539999999999999</v>
      </c>
      <c r="D45" s="16">
        <v>107</v>
      </c>
      <c r="E45" s="17">
        <v>0</v>
      </c>
      <c r="F45" s="17">
        <v>0</v>
      </c>
      <c r="G45" s="17">
        <v>4.7</v>
      </c>
      <c r="H45" s="17">
        <v>1.6</v>
      </c>
      <c r="I45" s="17">
        <v>0</v>
      </c>
      <c r="J45" s="17">
        <v>58.8</v>
      </c>
      <c r="K45" s="17">
        <v>19.600000000000001</v>
      </c>
      <c r="L45" s="17">
        <v>9.1999999999999993</v>
      </c>
      <c r="M45" s="17">
        <v>0</v>
      </c>
      <c r="N45" s="18">
        <v>6.3000000000000007</v>
      </c>
      <c r="O45" s="19">
        <v>0</v>
      </c>
      <c r="P45" s="20">
        <v>87.600000000000009</v>
      </c>
      <c r="Q45" s="21">
        <v>0</v>
      </c>
      <c r="R45" s="22">
        <v>6.3000000000000007</v>
      </c>
    </row>
    <row r="46" spans="1:18" ht="14" x14ac:dyDescent="0.3">
      <c r="A46" s="14" t="s">
        <v>60</v>
      </c>
      <c r="B46" s="8">
        <v>187</v>
      </c>
      <c r="C46" s="15">
        <v>0.13450000000000001</v>
      </c>
      <c r="D46" s="16">
        <v>98</v>
      </c>
      <c r="E46" s="17">
        <v>0</v>
      </c>
      <c r="F46" s="17">
        <v>0</v>
      </c>
      <c r="G46" s="17">
        <v>15</v>
      </c>
      <c r="H46" s="17">
        <v>3</v>
      </c>
      <c r="I46" s="17">
        <v>0</v>
      </c>
      <c r="J46" s="17">
        <v>50</v>
      </c>
      <c r="K46" s="17">
        <v>35</v>
      </c>
      <c r="L46" s="17">
        <v>0</v>
      </c>
      <c r="M46" s="17">
        <v>5</v>
      </c>
      <c r="N46" s="18">
        <v>18</v>
      </c>
      <c r="O46" s="19">
        <v>0</v>
      </c>
      <c r="P46" s="20">
        <v>85</v>
      </c>
      <c r="Q46" s="21">
        <v>0</v>
      </c>
      <c r="R46" s="22">
        <v>18</v>
      </c>
    </row>
    <row r="47" spans="1:18" ht="14" x14ac:dyDescent="0.3">
      <c r="A47" s="14" t="s">
        <v>61</v>
      </c>
      <c r="B47" s="8">
        <v>194</v>
      </c>
      <c r="C47" s="15">
        <v>0.12859999999999999</v>
      </c>
      <c r="D47" s="16">
        <v>145</v>
      </c>
      <c r="E47" s="17">
        <v>0</v>
      </c>
      <c r="F47" s="17">
        <v>0</v>
      </c>
      <c r="G47" s="17">
        <v>1.6</v>
      </c>
      <c r="H47" s="17">
        <v>1.5</v>
      </c>
      <c r="I47" s="17">
        <v>82.7</v>
      </c>
      <c r="J47" s="17">
        <v>3.6</v>
      </c>
      <c r="K47" s="17">
        <v>5</v>
      </c>
      <c r="L47" s="17">
        <v>0</v>
      </c>
      <c r="M47" s="17">
        <v>0</v>
      </c>
      <c r="N47" s="18">
        <v>3.1</v>
      </c>
      <c r="O47" s="19">
        <v>0</v>
      </c>
      <c r="P47" s="20">
        <v>91.3</v>
      </c>
      <c r="Q47" s="21">
        <v>0</v>
      </c>
      <c r="R47" s="22">
        <v>85.8</v>
      </c>
    </row>
    <row r="48" spans="1:18" ht="14" x14ac:dyDescent="0.3">
      <c r="A48" s="14" t="s">
        <v>62</v>
      </c>
      <c r="B48" s="8">
        <v>193</v>
      </c>
      <c r="C48" s="15">
        <v>0.1376</v>
      </c>
      <c r="D48" s="16">
        <v>110</v>
      </c>
      <c r="E48" s="17">
        <v>0</v>
      </c>
      <c r="F48" s="17">
        <v>0</v>
      </c>
      <c r="G48" s="17">
        <v>8</v>
      </c>
      <c r="H48" s="17">
        <v>6</v>
      </c>
      <c r="I48" s="17">
        <v>0</v>
      </c>
      <c r="J48" s="17">
        <v>39</v>
      </c>
      <c r="K48" s="17">
        <v>45</v>
      </c>
      <c r="L48" s="17">
        <v>0</v>
      </c>
      <c r="M48" s="17">
        <v>0</v>
      </c>
      <c r="N48" s="18">
        <v>14</v>
      </c>
      <c r="O48" s="19">
        <v>0</v>
      </c>
      <c r="P48" s="20">
        <v>84</v>
      </c>
      <c r="Q48" s="21">
        <v>0</v>
      </c>
      <c r="R48" s="22">
        <v>14</v>
      </c>
    </row>
    <row r="49" spans="1:18" ht="14" x14ac:dyDescent="0.3">
      <c r="A49" s="14" t="s">
        <v>63</v>
      </c>
      <c r="B49" s="8">
        <v>188</v>
      </c>
      <c r="C49" s="15">
        <v>0.12820000000000001</v>
      </c>
      <c r="D49" s="16">
        <v>59</v>
      </c>
      <c r="E49" s="17">
        <v>0</v>
      </c>
      <c r="F49" s="17">
        <v>0</v>
      </c>
      <c r="G49" s="17">
        <v>4</v>
      </c>
      <c r="H49" s="17">
        <v>43</v>
      </c>
      <c r="I49" s="17">
        <v>0</v>
      </c>
      <c r="J49" s="17">
        <v>46</v>
      </c>
      <c r="K49" s="17">
        <v>5.6</v>
      </c>
      <c r="L49" s="17">
        <v>0</v>
      </c>
      <c r="M49" s="17">
        <v>5</v>
      </c>
      <c r="N49" s="18">
        <v>47</v>
      </c>
      <c r="O49" s="19">
        <v>0</v>
      </c>
      <c r="P49" s="20">
        <v>51.6</v>
      </c>
      <c r="Q49" s="21">
        <v>0</v>
      </c>
      <c r="R49" s="22">
        <v>47</v>
      </c>
    </row>
    <row r="50" spans="1:18" ht="14" x14ac:dyDescent="0.3">
      <c r="A50" s="14" t="s">
        <v>64</v>
      </c>
      <c r="B50" s="8">
        <v>192</v>
      </c>
      <c r="C50" s="15">
        <v>0.13550000000000001</v>
      </c>
      <c r="D50" s="16">
        <v>130</v>
      </c>
      <c r="E50" s="17">
        <v>0</v>
      </c>
      <c r="F50" s="17">
        <v>0</v>
      </c>
      <c r="G50" s="17">
        <v>11</v>
      </c>
      <c r="H50" s="17">
        <v>3.6</v>
      </c>
      <c r="I50" s="17">
        <v>0</v>
      </c>
      <c r="J50" s="17">
        <v>24</v>
      </c>
      <c r="K50" s="17">
        <v>54</v>
      </c>
      <c r="L50" s="17">
        <v>6.4</v>
      </c>
      <c r="M50" s="17">
        <v>0</v>
      </c>
      <c r="N50" s="18">
        <v>14.6</v>
      </c>
      <c r="O50" s="19">
        <v>0</v>
      </c>
      <c r="P50" s="20">
        <v>84.4</v>
      </c>
      <c r="Q50" s="21">
        <v>0</v>
      </c>
      <c r="R50" s="22">
        <v>14.6</v>
      </c>
    </row>
    <row r="51" spans="1:18" ht="14" x14ac:dyDescent="0.3">
      <c r="A51" s="14" t="s">
        <v>65</v>
      </c>
      <c r="B51" s="8">
        <v>190</v>
      </c>
      <c r="C51" s="15">
        <v>0.13500000000000001</v>
      </c>
      <c r="D51" s="16">
        <v>128</v>
      </c>
      <c r="E51" s="17">
        <v>0</v>
      </c>
      <c r="F51" s="17">
        <v>0</v>
      </c>
      <c r="G51" s="17">
        <v>7</v>
      </c>
      <c r="H51" s="17">
        <v>4</v>
      </c>
      <c r="I51" s="17">
        <v>0</v>
      </c>
      <c r="J51" s="17">
        <v>25</v>
      </c>
      <c r="K51" s="17">
        <v>65</v>
      </c>
      <c r="L51" s="17">
        <v>0</v>
      </c>
      <c r="M51" s="17">
        <v>0</v>
      </c>
      <c r="N51" s="18">
        <v>11</v>
      </c>
      <c r="O51" s="19">
        <v>0</v>
      </c>
      <c r="P51" s="20">
        <v>90</v>
      </c>
      <c r="Q51" s="21">
        <v>0</v>
      </c>
      <c r="R51" s="22">
        <v>11</v>
      </c>
    </row>
    <row r="52" spans="1:18" ht="14" x14ac:dyDescent="0.3">
      <c r="A52" s="14" t="s">
        <v>66</v>
      </c>
      <c r="B52" s="8">
        <v>192</v>
      </c>
      <c r="C52" s="15">
        <v>0.13689999999999999</v>
      </c>
      <c r="D52" s="16">
        <v>83</v>
      </c>
      <c r="E52" s="17">
        <v>0</v>
      </c>
      <c r="F52" s="17">
        <v>0</v>
      </c>
      <c r="G52" s="17">
        <v>9</v>
      </c>
      <c r="H52" s="17">
        <v>1</v>
      </c>
      <c r="I52" s="17">
        <v>0</v>
      </c>
      <c r="J52" s="17">
        <v>80</v>
      </c>
      <c r="K52" s="17">
        <v>8</v>
      </c>
      <c r="L52" s="17">
        <v>0</v>
      </c>
      <c r="M52" s="17">
        <v>0</v>
      </c>
      <c r="N52" s="18">
        <v>10</v>
      </c>
      <c r="O52" s="19">
        <v>0</v>
      </c>
      <c r="P52" s="20">
        <v>88</v>
      </c>
      <c r="Q52" s="21">
        <v>0</v>
      </c>
      <c r="R52" s="22">
        <v>10</v>
      </c>
    </row>
    <row r="53" spans="1:18" ht="14" x14ac:dyDescent="0.3">
      <c r="A53" s="14" t="s">
        <v>67</v>
      </c>
      <c r="B53" s="8">
        <v>188</v>
      </c>
      <c r="C53" s="15">
        <v>0.1285</v>
      </c>
      <c r="D53" s="16">
        <v>125</v>
      </c>
      <c r="E53" s="17">
        <v>0</v>
      </c>
      <c r="F53" s="17">
        <v>0</v>
      </c>
      <c r="G53" s="17">
        <v>7.4</v>
      </c>
      <c r="H53" s="17">
        <v>3.9</v>
      </c>
      <c r="I53" s="17">
        <v>0</v>
      </c>
      <c r="J53" s="17">
        <v>15.6</v>
      </c>
      <c r="K53" s="17">
        <v>72</v>
      </c>
      <c r="L53" s="17">
        <v>0</v>
      </c>
      <c r="M53" s="17">
        <v>0</v>
      </c>
      <c r="N53" s="18">
        <v>11.3</v>
      </c>
      <c r="O53" s="19">
        <v>0</v>
      </c>
      <c r="P53" s="20">
        <v>87.6</v>
      </c>
      <c r="Q53" s="21">
        <v>0</v>
      </c>
      <c r="R53" s="22">
        <v>11.3</v>
      </c>
    </row>
    <row r="54" spans="1:18" ht="14" x14ac:dyDescent="0.3">
      <c r="A54" s="14" t="s">
        <v>69</v>
      </c>
      <c r="B54" s="8">
        <v>192</v>
      </c>
      <c r="C54" s="15">
        <v>0.13350000000000001</v>
      </c>
      <c r="D54" s="16">
        <v>147</v>
      </c>
      <c r="E54" s="17">
        <v>0</v>
      </c>
      <c r="F54" s="17">
        <v>0</v>
      </c>
      <c r="G54" s="17">
        <v>7</v>
      </c>
      <c r="H54" s="17">
        <v>2</v>
      </c>
      <c r="I54" s="17">
        <v>0</v>
      </c>
      <c r="J54" s="17">
        <v>17</v>
      </c>
      <c r="K54" s="17">
        <v>60</v>
      </c>
      <c r="L54" s="17">
        <v>13</v>
      </c>
      <c r="M54" s="17">
        <v>0</v>
      </c>
      <c r="N54" s="18">
        <v>9</v>
      </c>
      <c r="O54" s="19">
        <v>0</v>
      </c>
      <c r="P54" s="20">
        <v>90</v>
      </c>
      <c r="Q54" s="21">
        <v>0</v>
      </c>
      <c r="R54" s="22">
        <v>9</v>
      </c>
    </row>
    <row r="55" spans="1:18" ht="14" x14ac:dyDescent="0.3">
      <c r="A55" s="14" t="s">
        <v>70</v>
      </c>
      <c r="B55" s="8">
        <v>188</v>
      </c>
      <c r="C55" s="15">
        <v>0.13100000000000001</v>
      </c>
      <c r="D55" s="16">
        <v>121</v>
      </c>
      <c r="E55" s="17">
        <v>0</v>
      </c>
      <c r="F55" s="17">
        <v>0</v>
      </c>
      <c r="G55" s="17">
        <v>18</v>
      </c>
      <c r="H55" s="17">
        <v>1.3</v>
      </c>
      <c r="I55" s="17">
        <v>0</v>
      </c>
      <c r="J55" s="17">
        <v>22</v>
      </c>
      <c r="K55" s="17">
        <v>51</v>
      </c>
      <c r="L55" s="17">
        <v>6.4</v>
      </c>
      <c r="M55" s="17">
        <v>0</v>
      </c>
      <c r="N55" s="18">
        <v>19.3</v>
      </c>
      <c r="O55" s="19">
        <v>0</v>
      </c>
      <c r="P55" s="20">
        <v>79.400000000000006</v>
      </c>
      <c r="Q55" s="21">
        <v>0</v>
      </c>
      <c r="R55" s="22">
        <v>19.3</v>
      </c>
    </row>
    <row r="56" spans="1:18" ht="14" x14ac:dyDescent="0.3">
      <c r="A56" s="14" t="s">
        <v>71</v>
      </c>
      <c r="B56" s="8">
        <v>191</v>
      </c>
      <c r="C56" s="15">
        <v>0.13589999999999999</v>
      </c>
      <c r="D56" s="16">
        <v>160</v>
      </c>
      <c r="E56" s="17">
        <v>0</v>
      </c>
      <c r="F56" s="17">
        <v>0</v>
      </c>
      <c r="G56" s="17">
        <v>3.3</v>
      </c>
      <c r="H56" s="17">
        <v>0</v>
      </c>
      <c r="I56" s="17">
        <v>0</v>
      </c>
      <c r="J56" s="17">
        <v>14.7</v>
      </c>
      <c r="K56" s="17">
        <v>45.9</v>
      </c>
      <c r="L56" s="17">
        <v>34.200000000000003</v>
      </c>
      <c r="M56" s="17">
        <v>0</v>
      </c>
      <c r="N56" s="18">
        <v>3.3</v>
      </c>
      <c r="O56" s="19">
        <v>0</v>
      </c>
      <c r="P56" s="20">
        <v>94.8</v>
      </c>
      <c r="Q56" s="21">
        <v>0</v>
      </c>
      <c r="R56" s="22">
        <v>3.3</v>
      </c>
    </row>
  </sheetData>
  <autoFilter ref="A6:R56" xr:uid="{F4FD5792-D9AD-4882-B043-C09D0F66DC91}">
    <sortState xmlns:xlrd2="http://schemas.microsoft.com/office/spreadsheetml/2017/richdata2" ref="A7:R56">
      <sortCondition ref="A7:A56"/>
    </sortState>
  </autoFilter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6C2E5-E2DF-4915-9548-B64A8EA16579}">
  <dimension ref="B1:O21"/>
  <sheetViews>
    <sheetView showGridLines="0" showRowColHeaders="0" tabSelected="1" topLeftCell="A2" zoomScale="70" zoomScaleNormal="70" workbookViewId="0">
      <selection activeCell="D8" sqref="D8"/>
    </sheetView>
  </sheetViews>
  <sheetFormatPr baseColWidth="10" defaultColWidth="11.54296875" defaultRowHeight="13.5" x14ac:dyDescent="0.25"/>
  <cols>
    <col min="1" max="1" width="7.6328125" style="23" customWidth="1"/>
    <col min="2" max="2" width="11.54296875" style="23"/>
    <col min="3" max="3" width="7.81640625" style="24" customWidth="1"/>
    <col min="4" max="4" width="28.1796875" style="23" bestFit="1" customWidth="1"/>
    <col min="5" max="5" width="13.453125" style="23" bestFit="1" customWidth="1"/>
    <col min="6" max="6" width="11.54296875" style="25"/>
    <col min="7" max="10" width="11.54296875" style="23"/>
    <col min="11" max="15" width="12" style="23" customWidth="1"/>
    <col min="16" max="16384" width="11.54296875" style="23"/>
  </cols>
  <sheetData>
    <row r="1" spans="2:15" hidden="1" x14ac:dyDescent="0.25">
      <c r="G1" s="23">
        <v>3</v>
      </c>
      <c r="H1" s="23">
        <v>2</v>
      </c>
      <c r="K1" s="23">
        <v>14</v>
      </c>
      <c r="L1" s="23">
        <v>15</v>
      </c>
      <c r="M1" s="23">
        <v>16</v>
      </c>
      <c r="N1" s="23">
        <v>17</v>
      </c>
      <c r="O1" s="23">
        <v>18</v>
      </c>
    </row>
    <row r="3" spans="2:15" x14ac:dyDescent="0.25">
      <c r="G3" s="48" t="s">
        <v>93</v>
      </c>
    </row>
    <row r="4" spans="2:15" s="25" customFormat="1" ht="17.5" x14ac:dyDescent="0.35">
      <c r="B4" s="52" t="s">
        <v>89</v>
      </c>
      <c r="C4" s="53"/>
      <c r="D4" s="53"/>
      <c r="E4" s="53"/>
      <c r="G4" s="54" t="s">
        <v>91</v>
      </c>
      <c r="H4" s="55"/>
      <c r="I4" s="55"/>
      <c r="J4" s="55"/>
      <c r="K4" s="55"/>
      <c r="L4" s="55"/>
      <c r="M4" s="55"/>
      <c r="N4" s="55"/>
      <c r="O4" s="55"/>
    </row>
    <row r="5" spans="2:15" s="25" customFormat="1" ht="17.5" x14ac:dyDescent="0.35">
      <c r="B5" s="26"/>
      <c r="C5" s="24"/>
      <c r="D5" s="23"/>
      <c r="E5" s="23"/>
      <c r="G5" s="49" t="s">
        <v>92</v>
      </c>
      <c r="H5" s="49"/>
      <c r="I5" s="49"/>
      <c r="J5" s="49"/>
      <c r="K5" s="49"/>
      <c r="L5" s="49"/>
      <c r="M5" s="49"/>
      <c r="N5" s="49"/>
      <c r="O5" s="49"/>
    </row>
    <row r="6" spans="2:15" s="25" customFormat="1" ht="35.5" customHeight="1" x14ac:dyDescent="0.25">
      <c r="B6" s="27" t="s">
        <v>72</v>
      </c>
      <c r="C6" s="27" t="s">
        <v>73</v>
      </c>
      <c r="D6" s="28" t="s">
        <v>74</v>
      </c>
      <c r="E6" s="27" t="s">
        <v>75</v>
      </c>
      <c r="G6" s="51" t="s">
        <v>76</v>
      </c>
      <c r="H6" s="37"/>
      <c r="I6" s="37"/>
      <c r="J6" s="37"/>
      <c r="K6" s="37"/>
      <c r="L6" s="37"/>
      <c r="M6" s="37"/>
      <c r="N6" s="37"/>
      <c r="O6" s="37"/>
    </row>
    <row r="7" spans="2:15" s="25" customFormat="1" ht="40.5" x14ac:dyDescent="0.25">
      <c r="B7" s="29" t="s">
        <v>77</v>
      </c>
      <c r="C7" s="24"/>
      <c r="D7" s="23"/>
      <c r="E7" s="24"/>
      <c r="G7" s="41" t="s">
        <v>54</v>
      </c>
      <c r="H7" s="41" t="s">
        <v>6</v>
      </c>
      <c r="I7" s="41" t="s">
        <v>54</v>
      </c>
      <c r="J7" s="41" t="s">
        <v>6</v>
      </c>
      <c r="K7" s="42" t="s">
        <v>4</v>
      </c>
      <c r="L7" s="42" t="s">
        <v>78</v>
      </c>
      <c r="M7" s="42" t="s">
        <v>2</v>
      </c>
      <c r="N7" s="42" t="s">
        <v>18</v>
      </c>
      <c r="O7" s="42" t="s">
        <v>19</v>
      </c>
    </row>
    <row r="8" spans="2:15" s="25" customFormat="1" x14ac:dyDescent="0.25">
      <c r="B8" s="38"/>
      <c r="C8" s="36" t="str">
        <f>IF(B8="","","g")</f>
        <v/>
      </c>
      <c r="D8" s="39"/>
      <c r="E8" s="40" t="str">
        <f t="shared" ref="E8:E15" si="0">IF(B8="","",B8/SUM($B$8:$B$15))</f>
        <v/>
      </c>
      <c r="G8" s="37">
        <f>IF(B8="",0,VLOOKUP($D8,'Basis Öle'!$A:$R,G$1,FALSE))</f>
        <v>0</v>
      </c>
      <c r="H8" s="37">
        <f>+G8*1.4</f>
        <v>0</v>
      </c>
      <c r="I8" s="37">
        <f t="shared" ref="I8:I15" si="1">+B8*G8</f>
        <v>0</v>
      </c>
      <c r="J8" s="37">
        <f t="shared" ref="J8:J15" si="2">+B8*H8</f>
        <v>0</v>
      </c>
      <c r="K8" s="43">
        <f>IFERROR(VLOOKUP($D8,'Basis Öle'!$A:$R,K$1,FALSE)*$E8,0)</f>
        <v>0</v>
      </c>
      <c r="L8" s="43">
        <f>IFERROR(VLOOKUP($D8,'Basis Öle'!$A:$R,L$1,FALSE)*$E8,0)</f>
        <v>0</v>
      </c>
      <c r="M8" s="43">
        <f>IFERROR(VLOOKUP($D8,'Basis Öle'!$A:$R,M$1,FALSE)*$E8,0)</f>
        <v>0</v>
      </c>
      <c r="N8" s="43">
        <f>IFERROR(VLOOKUP($D8,'Basis Öle'!$A:$R,N$1,FALSE)*$E8,0)</f>
        <v>0</v>
      </c>
      <c r="O8" s="43">
        <f>IFERROR(VLOOKUP($D8,'Basis Öle'!$A:$R,O$1,FALSE)*$E8,0)</f>
        <v>0</v>
      </c>
    </row>
    <row r="9" spans="2:15" s="25" customFormat="1" x14ac:dyDescent="0.25">
      <c r="B9" s="38"/>
      <c r="C9" s="36" t="str">
        <f t="shared" ref="C9:C17" si="3">IF(B9="","","g")</f>
        <v/>
      </c>
      <c r="D9" s="39"/>
      <c r="E9" s="40" t="str">
        <f t="shared" si="0"/>
        <v/>
      </c>
      <c r="G9" s="37">
        <f>IF(B9="",0,VLOOKUP($D9,'Basis Öle'!$A:$R,G$1,FALSE))</f>
        <v>0</v>
      </c>
      <c r="H9" s="37">
        <f t="shared" ref="H9:H15" si="4">+G9*1.4</f>
        <v>0</v>
      </c>
      <c r="I9" s="37">
        <f t="shared" si="1"/>
        <v>0</v>
      </c>
      <c r="J9" s="37">
        <f t="shared" si="2"/>
        <v>0</v>
      </c>
      <c r="K9" s="43">
        <f>IFERROR(VLOOKUP($D9,'Basis Öle'!$A:$R,K$1,FALSE)*$E9,0)</f>
        <v>0</v>
      </c>
      <c r="L9" s="43">
        <f>IFERROR(VLOOKUP($D9,'Basis Öle'!$A:$R,L$1,FALSE)*$E9,0)</f>
        <v>0</v>
      </c>
      <c r="M9" s="43">
        <f>IFERROR(VLOOKUP($D9,'Basis Öle'!$A:$R,M$1,FALSE)*$E9,0)</f>
        <v>0</v>
      </c>
      <c r="N9" s="43">
        <f>IFERROR(VLOOKUP($D9,'Basis Öle'!$A:$R,N$1,FALSE)*$E9,0)</f>
        <v>0</v>
      </c>
      <c r="O9" s="43">
        <f>IFERROR(VLOOKUP($D9,'Basis Öle'!$A:$R,O$1,FALSE)*$E9,0)</f>
        <v>0</v>
      </c>
    </row>
    <row r="10" spans="2:15" s="25" customFormat="1" x14ac:dyDescent="0.25">
      <c r="B10" s="38"/>
      <c r="C10" s="36" t="str">
        <f t="shared" si="3"/>
        <v/>
      </c>
      <c r="D10" s="39"/>
      <c r="E10" s="40" t="str">
        <f t="shared" si="0"/>
        <v/>
      </c>
      <c r="G10" s="37">
        <f>IF(B10="",0,VLOOKUP($D10,'Basis Öle'!$A:$R,G$1,FALSE))</f>
        <v>0</v>
      </c>
      <c r="H10" s="37">
        <f t="shared" si="4"/>
        <v>0</v>
      </c>
      <c r="I10" s="37">
        <f t="shared" si="1"/>
        <v>0</v>
      </c>
      <c r="J10" s="37">
        <f t="shared" si="2"/>
        <v>0</v>
      </c>
      <c r="K10" s="43">
        <f>IFERROR(VLOOKUP($D10,'Basis Öle'!$A:$R,K$1,FALSE)*$E10,0)</f>
        <v>0</v>
      </c>
      <c r="L10" s="43">
        <f>IFERROR(VLOOKUP($D10,'Basis Öle'!$A:$R,L$1,FALSE)*$E10,0)</f>
        <v>0</v>
      </c>
      <c r="M10" s="43">
        <f>IFERROR(VLOOKUP($D10,'Basis Öle'!$A:$R,M$1,FALSE)*$E10,0)</f>
        <v>0</v>
      </c>
      <c r="N10" s="43">
        <f>IFERROR(VLOOKUP($D10,'Basis Öle'!$A:$R,N$1,FALSE)*$E10,0)</f>
        <v>0</v>
      </c>
      <c r="O10" s="43">
        <f>IFERROR(VLOOKUP($D10,'Basis Öle'!$A:$R,O$1,FALSE)*$E10,0)</f>
        <v>0</v>
      </c>
    </row>
    <row r="11" spans="2:15" s="25" customFormat="1" x14ac:dyDescent="0.25">
      <c r="B11" s="38"/>
      <c r="C11" s="36" t="str">
        <f t="shared" si="3"/>
        <v/>
      </c>
      <c r="D11" s="39"/>
      <c r="E11" s="40" t="str">
        <f t="shared" si="0"/>
        <v/>
      </c>
      <c r="G11" s="37">
        <f>IF(B11="",0,VLOOKUP($D11,'Basis Öle'!$A:$R,G$1,FALSE))</f>
        <v>0</v>
      </c>
      <c r="H11" s="37">
        <f t="shared" si="4"/>
        <v>0</v>
      </c>
      <c r="I11" s="37">
        <f t="shared" si="1"/>
        <v>0</v>
      </c>
      <c r="J11" s="37">
        <f t="shared" si="2"/>
        <v>0</v>
      </c>
      <c r="K11" s="43">
        <f>IFERROR(VLOOKUP($D11,'Basis Öle'!$A:$R,K$1,FALSE)*$E11,0)</f>
        <v>0</v>
      </c>
      <c r="L11" s="43">
        <f>IFERROR(VLOOKUP($D11,'Basis Öle'!$A:$R,L$1,FALSE)*$E11,0)</f>
        <v>0</v>
      </c>
      <c r="M11" s="43">
        <f>IFERROR(VLOOKUP($D11,'Basis Öle'!$A:$R,M$1,FALSE)*$E11,0)</f>
        <v>0</v>
      </c>
      <c r="N11" s="43">
        <f>IFERROR(VLOOKUP($D11,'Basis Öle'!$A:$R,N$1,FALSE)*$E11,0)</f>
        <v>0</v>
      </c>
      <c r="O11" s="43">
        <f>IFERROR(VLOOKUP($D11,'Basis Öle'!$A:$R,O$1,FALSE)*$E11,0)</f>
        <v>0</v>
      </c>
    </row>
    <row r="12" spans="2:15" s="25" customFormat="1" x14ac:dyDescent="0.25">
      <c r="B12" s="38"/>
      <c r="C12" s="36" t="str">
        <f t="shared" si="3"/>
        <v/>
      </c>
      <c r="D12" s="39"/>
      <c r="E12" s="40" t="str">
        <f t="shared" si="0"/>
        <v/>
      </c>
      <c r="G12" s="37">
        <f>IF(B12="",0,VLOOKUP($D12,'Basis Öle'!$A:$R,G$1,FALSE))</f>
        <v>0</v>
      </c>
      <c r="H12" s="37">
        <f t="shared" si="4"/>
        <v>0</v>
      </c>
      <c r="I12" s="37">
        <f t="shared" si="1"/>
        <v>0</v>
      </c>
      <c r="J12" s="37">
        <f t="shared" si="2"/>
        <v>0</v>
      </c>
      <c r="K12" s="43">
        <f>IFERROR(VLOOKUP($D12,'Basis Öle'!$A:$R,K$1,FALSE)*$E12,0)</f>
        <v>0</v>
      </c>
      <c r="L12" s="43">
        <f>IFERROR(VLOOKUP($D12,'Basis Öle'!$A:$R,L$1,FALSE)*$E12,0)</f>
        <v>0</v>
      </c>
      <c r="M12" s="43">
        <f>IFERROR(VLOOKUP($D12,'Basis Öle'!$A:$R,M$1,FALSE)*$E12,0)</f>
        <v>0</v>
      </c>
      <c r="N12" s="43">
        <f>IFERROR(VLOOKUP($D12,'Basis Öle'!$A:$R,N$1,FALSE)*$E12,0)</f>
        <v>0</v>
      </c>
      <c r="O12" s="43">
        <f>IFERROR(VLOOKUP($D12,'Basis Öle'!$A:$R,O$1,FALSE)*$E12,0)</f>
        <v>0</v>
      </c>
    </row>
    <row r="13" spans="2:15" s="25" customFormat="1" x14ac:dyDescent="0.25">
      <c r="B13" s="38"/>
      <c r="C13" s="36" t="str">
        <f t="shared" si="3"/>
        <v/>
      </c>
      <c r="D13" s="39"/>
      <c r="E13" s="40" t="str">
        <f t="shared" si="0"/>
        <v/>
      </c>
      <c r="G13" s="37">
        <f>IF(B13="",0,VLOOKUP($D13,'Basis Öle'!$A:$R,G$1,FALSE))</f>
        <v>0</v>
      </c>
      <c r="H13" s="37">
        <f t="shared" si="4"/>
        <v>0</v>
      </c>
      <c r="I13" s="37">
        <f t="shared" si="1"/>
        <v>0</v>
      </c>
      <c r="J13" s="37">
        <f t="shared" si="2"/>
        <v>0</v>
      </c>
      <c r="K13" s="43">
        <f>IFERROR(VLOOKUP($D13,'Basis Öle'!$A:$R,K$1,FALSE)*$E13,0)</f>
        <v>0</v>
      </c>
      <c r="L13" s="43">
        <f>IFERROR(VLOOKUP($D13,'Basis Öle'!$A:$R,L$1,FALSE)*$E13,0)</f>
        <v>0</v>
      </c>
      <c r="M13" s="43">
        <f>IFERROR(VLOOKUP($D13,'Basis Öle'!$A:$R,M$1,FALSE)*$E13,0)</f>
        <v>0</v>
      </c>
      <c r="N13" s="43">
        <f>IFERROR(VLOOKUP($D13,'Basis Öle'!$A:$R,N$1,FALSE)*$E13,0)</f>
        <v>0</v>
      </c>
      <c r="O13" s="43">
        <f>IFERROR(VLOOKUP($D13,'Basis Öle'!$A:$R,O$1,FALSE)*$E13,0)</f>
        <v>0</v>
      </c>
    </row>
    <row r="14" spans="2:15" s="25" customFormat="1" x14ac:dyDescent="0.25">
      <c r="B14" s="38"/>
      <c r="C14" s="36" t="str">
        <f t="shared" si="3"/>
        <v/>
      </c>
      <c r="D14" s="39"/>
      <c r="E14" s="40" t="str">
        <f t="shared" si="0"/>
        <v/>
      </c>
      <c r="G14" s="37">
        <f>IF(B14="",0,VLOOKUP($D14,'Basis Öle'!$A:$R,G$1,FALSE))</f>
        <v>0</v>
      </c>
      <c r="H14" s="37">
        <f t="shared" si="4"/>
        <v>0</v>
      </c>
      <c r="I14" s="37">
        <f t="shared" si="1"/>
        <v>0</v>
      </c>
      <c r="J14" s="37">
        <f t="shared" si="2"/>
        <v>0</v>
      </c>
      <c r="K14" s="43">
        <f>IFERROR(VLOOKUP($D14,'Basis Öle'!$A:$R,K$1,FALSE)*$E14,0)</f>
        <v>0</v>
      </c>
      <c r="L14" s="43">
        <f>IFERROR(VLOOKUP($D14,'Basis Öle'!$A:$R,L$1,FALSE)*$E14,0)</f>
        <v>0</v>
      </c>
      <c r="M14" s="43">
        <f>IFERROR(VLOOKUP($D14,'Basis Öle'!$A:$R,M$1,FALSE)*$E14,0)</f>
        <v>0</v>
      </c>
      <c r="N14" s="43">
        <f>IFERROR(VLOOKUP($D14,'Basis Öle'!$A:$R,N$1,FALSE)*$E14,0)</f>
        <v>0</v>
      </c>
      <c r="O14" s="43">
        <f>IFERROR(VLOOKUP($D14,'Basis Öle'!$A:$R,O$1,FALSE)*$E14,0)</f>
        <v>0</v>
      </c>
    </row>
    <row r="15" spans="2:15" s="25" customFormat="1" x14ac:dyDescent="0.25">
      <c r="B15" s="38"/>
      <c r="C15" s="36" t="str">
        <f t="shared" si="3"/>
        <v/>
      </c>
      <c r="D15" s="39"/>
      <c r="E15" s="40" t="str">
        <f t="shared" si="0"/>
        <v/>
      </c>
      <c r="G15" s="37">
        <f>IF(B15="",0,VLOOKUP($D15,'Basis Öle'!$A:$R,G$1,FALSE))</f>
        <v>0</v>
      </c>
      <c r="H15" s="37">
        <f t="shared" si="4"/>
        <v>0</v>
      </c>
      <c r="I15" s="37">
        <f t="shared" si="1"/>
        <v>0</v>
      </c>
      <c r="J15" s="37">
        <f t="shared" si="2"/>
        <v>0</v>
      </c>
      <c r="K15" s="43">
        <f>IFERROR(VLOOKUP($D15,'Basis Öle'!$A:$R,K$1,FALSE)*$E15,0)</f>
        <v>0</v>
      </c>
      <c r="L15" s="43">
        <f>IFERROR(VLOOKUP($D15,'Basis Öle'!$A:$R,L$1,FALSE)*$E15,0)</f>
        <v>0</v>
      </c>
      <c r="M15" s="43">
        <f>IFERROR(VLOOKUP($D15,'Basis Öle'!$A:$R,M$1,FALSE)*$E15,0)</f>
        <v>0</v>
      </c>
      <c r="N15" s="43">
        <f>IFERROR(VLOOKUP($D15,'Basis Öle'!$A:$R,N$1,FALSE)*$E15,0)</f>
        <v>0</v>
      </c>
      <c r="O15" s="43">
        <f>IFERROR(VLOOKUP($D15,'Basis Öle'!$A:$R,O$1,FALSE)*$E15,0)</f>
        <v>0</v>
      </c>
    </row>
    <row r="16" spans="2:15" s="25" customFormat="1" x14ac:dyDescent="0.25">
      <c r="B16" s="34">
        <f>ROUND(SUM(B8:B15)/3,1)</f>
        <v>0</v>
      </c>
      <c r="C16" s="36" t="str">
        <f t="shared" si="3"/>
        <v>g</v>
      </c>
      <c r="D16" s="37" t="s">
        <v>80</v>
      </c>
      <c r="E16" s="31"/>
      <c r="G16" s="37"/>
      <c r="H16" s="44" t="s">
        <v>81</v>
      </c>
      <c r="I16" s="44">
        <f t="shared" ref="I16:O16" si="5">SUM(I8:I15)</f>
        <v>0</v>
      </c>
      <c r="J16" s="44">
        <f t="shared" si="5"/>
        <v>0</v>
      </c>
      <c r="K16" s="44">
        <f t="shared" si="5"/>
        <v>0</v>
      </c>
      <c r="L16" s="44">
        <f t="shared" si="5"/>
        <v>0</v>
      </c>
      <c r="M16" s="44">
        <f t="shared" si="5"/>
        <v>0</v>
      </c>
      <c r="N16" s="44">
        <f t="shared" si="5"/>
        <v>0</v>
      </c>
      <c r="O16" s="44">
        <f t="shared" si="5"/>
        <v>0</v>
      </c>
    </row>
    <row r="17" spans="2:15" s="25" customFormat="1" x14ac:dyDescent="0.25">
      <c r="B17" s="34">
        <f>ROUND(I16*(1-B18),1)</f>
        <v>0</v>
      </c>
      <c r="C17" s="36" t="str">
        <f t="shared" si="3"/>
        <v>g</v>
      </c>
      <c r="D17" s="37" t="s">
        <v>7</v>
      </c>
      <c r="E17" s="31"/>
      <c r="G17" s="37"/>
      <c r="H17" s="37"/>
      <c r="I17" s="37"/>
      <c r="J17" s="37"/>
      <c r="K17" s="43"/>
      <c r="L17" s="43"/>
      <c r="M17" s="43"/>
      <c r="N17" s="43"/>
      <c r="O17" s="43"/>
    </row>
    <row r="18" spans="2:15" s="25" customFormat="1" x14ac:dyDescent="0.25">
      <c r="B18" s="35">
        <v>0.1</v>
      </c>
      <c r="C18" s="24"/>
      <c r="D18" s="37" t="s">
        <v>68</v>
      </c>
      <c r="E18" s="31"/>
      <c r="G18" s="37"/>
      <c r="H18" s="45" t="s">
        <v>82</v>
      </c>
      <c r="I18" s="45"/>
      <c r="J18" s="45"/>
      <c r="K18" s="46" t="s">
        <v>83</v>
      </c>
      <c r="L18" s="46" t="s">
        <v>84</v>
      </c>
      <c r="M18" s="46" t="s">
        <v>85</v>
      </c>
      <c r="N18" s="46" t="s">
        <v>86</v>
      </c>
      <c r="O18" s="46" t="s">
        <v>87</v>
      </c>
    </row>
    <row r="19" spans="2:15" s="25" customFormat="1" x14ac:dyDescent="0.25">
      <c r="B19" s="30"/>
      <c r="C19" s="24"/>
      <c r="D19" s="23"/>
      <c r="E19" s="31"/>
      <c r="G19" s="37"/>
      <c r="H19" s="45"/>
      <c r="I19" s="45"/>
      <c r="J19" s="45"/>
      <c r="K19" s="45"/>
      <c r="L19" s="45"/>
      <c r="M19" s="45"/>
      <c r="N19" s="45"/>
      <c r="O19" s="45"/>
    </row>
    <row r="20" spans="2:15" s="25" customFormat="1" x14ac:dyDescent="0.25">
      <c r="B20" s="30"/>
      <c r="C20" s="24"/>
      <c r="D20" s="23"/>
      <c r="E20" s="31"/>
      <c r="G20" s="37"/>
      <c r="H20" s="45" t="s">
        <v>88</v>
      </c>
      <c r="I20" s="45"/>
      <c r="J20" s="45"/>
      <c r="K20" s="47" t="str">
        <f>IF(AND(K16&gt;=30,K16&lt;=54),"OK","Prüfen")</f>
        <v>Prüfen</v>
      </c>
      <c r="L20" s="47" t="str">
        <f>IF(AND(L16&gt;=12,L16&lt;=22),"OK","Prüfen")</f>
        <v>Prüfen</v>
      </c>
      <c r="M20" s="47" t="str">
        <f>IF(AND(M16&gt;=44,M16&lt;=77),"OK","Prüfen")</f>
        <v>Prüfen</v>
      </c>
      <c r="N20" s="47" t="str">
        <f>IF(AND(N16&gt;=14,N16&lt;=45),"OK","Prüfen")</f>
        <v>Prüfen</v>
      </c>
      <c r="O20" s="47" t="str">
        <f>IF(AND(O16&gt;=16,O16&lt;=35),"OK","Prüfen")</f>
        <v>Prüfen</v>
      </c>
    </row>
    <row r="21" spans="2:15" s="25" customFormat="1" x14ac:dyDescent="0.25">
      <c r="B21" s="50">
        <f>SUM(B8:B17)</f>
        <v>0</v>
      </c>
      <c r="C21" s="32" t="s">
        <v>79</v>
      </c>
      <c r="D21" s="33" t="s">
        <v>90</v>
      </c>
      <c r="E21" s="31"/>
      <c r="G21" s="23"/>
      <c r="H21" s="23"/>
      <c r="I21" s="23"/>
      <c r="J21" s="23"/>
      <c r="K21" s="23"/>
      <c r="L21" s="23"/>
      <c r="M21" s="23"/>
      <c r="N21" s="23"/>
      <c r="O21" s="23"/>
    </row>
  </sheetData>
  <sheetProtection algorithmName="SHA-512" hashValue="NFOWU31tGuIi4B7iGOQhNXw9uyZW2WoC3RDjgQoQyOV514GIxSMwJS27PdG2sAPmufdCW2nY/uIjEI/0lZD0YQ==" saltValue="71dvaJTbNBBRys7JHFOJjw==" spinCount="100000" sheet="1" objects="1" scenarios="1"/>
  <mergeCells count="2">
    <mergeCell ref="B4:E4"/>
    <mergeCell ref="G4:O4"/>
  </mergeCells>
  <conditionalFormatting sqref="K20">
    <cfRule type="cellIs" dxfId="3" priority="3" operator="equal">
      <formula>"Prüfen"</formula>
    </cfRule>
    <cfRule type="cellIs" dxfId="2" priority="4" operator="equal">
      <formula>"OK"</formula>
    </cfRule>
  </conditionalFormatting>
  <conditionalFormatting sqref="L20:O20">
    <cfRule type="cellIs" dxfId="1" priority="1" operator="equal">
      <formula>"Prüfen"</formula>
    </cfRule>
    <cfRule type="cellIs" dxfId="0" priority="2" operator="equal">
      <formula>"OK"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&amp;L© Spirits of Nature
www.spirits-of-nature.at&amp;R&amp;G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8BA957-A2CC-416F-8E11-7D656CBF7AC4}">
          <x14:formula1>
            <xm:f>'Basis Öle'!$A$7:$A$56</xm:f>
          </x14:formula1>
          <xm:sqref>D8:D15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Basis Öle</vt:lpstr>
      <vt:lpstr>Seifenrechner</vt:lpstr>
      <vt:lpstr>Seifenrechner!Druckbereich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Juritsch</dc:creator>
  <cp:lastModifiedBy>Sabine Juritsch</cp:lastModifiedBy>
  <cp:lastPrinted>2021-11-05T17:38:37Z</cp:lastPrinted>
  <dcterms:created xsi:type="dcterms:W3CDTF">2021-11-05T17:17:21Z</dcterms:created>
  <dcterms:modified xsi:type="dcterms:W3CDTF">2021-11-10T23:51:27Z</dcterms:modified>
</cp:coreProperties>
</file>